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min\Annual Conventions\2018\AoG\Webinar\FINAL 20170717\"/>
    </mc:Choice>
  </mc:AlternateContent>
  <bookViews>
    <workbookView xWindow="0" yWindow="0" windowWidth="19200" windowHeight="12180"/>
  </bookViews>
  <sheets>
    <sheet name="Foster Grandparents_PMR" sheetId="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4" l="1"/>
  <c r="M42" i="4"/>
  <c r="K42" i="4"/>
  <c r="G42" i="4"/>
  <c r="D42" i="4"/>
  <c r="P41" i="4"/>
  <c r="M41" i="4"/>
  <c r="K41" i="4"/>
  <c r="P40" i="4"/>
  <c r="M40" i="4"/>
  <c r="K40" i="4"/>
  <c r="G40" i="4"/>
  <c r="D40" i="4"/>
  <c r="P39" i="4"/>
  <c r="M39" i="4"/>
  <c r="K39" i="4"/>
  <c r="M38" i="4"/>
  <c r="K38" i="4"/>
  <c r="M37" i="4"/>
  <c r="K37" i="4"/>
  <c r="G37" i="4"/>
  <c r="F37" i="4"/>
  <c r="E37" i="4"/>
  <c r="D37" i="4"/>
  <c r="P36" i="4"/>
  <c r="M36" i="4"/>
  <c r="K36" i="4"/>
  <c r="P35" i="4"/>
  <c r="K35" i="4"/>
  <c r="P34" i="4"/>
  <c r="F29" i="4"/>
  <c r="H28" i="4"/>
  <c r="J28" i="4" s="1"/>
  <c r="G28" i="4"/>
  <c r="F28" i="4"/>
  <c r="F27" i="4"/>
  <c r="F26" i="4"/>
  <c r="G25" i="4"/>
  <c r="F25" i="4"/>
  <c r="F24" i="4"/>
  <c r="H23" i="4"/>
  <c r="J23" i="4" s="1"/>
  <c r="F23" i="4"/>
  <c r="F22" i="4"/>
  <c r="F21" i="4"/>
  <c r="O13" i="4"/>
  <c r="D13" i="4"/>
  <c r="C13" i="4"/>
  <c r="B13" i="4"/>
  <c r="E13" i="4" s="1"/>
  <c r="D12" i="4"/>
  <c r="C12" i="4"/>
  <c r="B12" i="4"/>
  <c r="E12" i="4" s="1"/>
  <c r="D11" i="4"/>
  <c r="C11" i="4"/>
  <c r="B11" i="4"/>
  <c r="L10" i="4"/>
  <c r="E10" i="4"/>
  <c r="D10" i="4"/>
  <c r="C10" i="4"/>
  <c r="B10" i="4"/>
  <c r="I5" i="4"/>
  <c r="H26" i="4" s="1"/>
  <c r="D15" i="4" l="1"/>
  <c r="P37" i="4"/>
  <c r="J26" i="4"/>
  <c r="F12" i="4"/>
  <c r="C15" i="4"/>
  <c r="I28" i="4"/>
  <c r="F13" i="4"/>
  <c r="E11" i="4"/>
  <c r="E15" i="4" s="1"/>
  <c r="G22" i="4"/>
  <c r="H25" i="4"/>
  <c r="I25" i="4" s="1"/>
  <c r="H22" i="4"/>
  <c r="J22" i="4" s="1"/>
  <c r="G27" i="4"/>
  <c r="F10" i="4"/>
  <c r="M10" i="4"/>
  <c r="G24" i="4"/>
  <c r="H27" i="4"/>
  <c r="J27" i="4" s="1"/>
  <c r="O10" i="4"/>
  <c r="G21" i="4"/>
  <c r="H24" i="4"/>
  <c r="J24" i="4" s="1"/>
  <c r="G29" i="4"/>
  <c r="H21" i="4"/>
  <c r="J21" i="4" s="1"/>
  <c r="G26" i="4"/>
  <c r="I26" i="4" s="1"/>
  <c r="H29" i="4"/>
  <c r="J29" i="4" s="1"/>
  <c r="G23" i="4"/>
  <c r="I23" i="4" s="1"/>
  <c r="F15" i="4" l="1"/>
  <c r="I24" i="4"/>
  <c r="F11" i="4"/>
  <c r="I27" i="4"/>
  <c r="I29" i="4"/>
  <c r="J25" i="4"/>
  <c r="O15" i="4" s="1"/>
  <c r="I21" i="4"/>
  <c r="I22" i="4"/>
</calcChain>
</file>

<file path=xl/sharedStrings.xml><?xml version="1.0" encoding="utf-8"?>
<sst xmlns="http://schemas.openxmlformats.org/spreadsheetml/2006/main" count="103" uniqueCount="78">
  <si>
    <t>PERSONNEL</t>
  </si>
  <si>
    <t>FINANCES</t>
  </si>
  <si>
    <t>YTD</t>
  </si>
  <si>
    <t>Total</t>
  </si>
  <si>
    <t>Planned</t>
  </si>
  <si>
    <t xml:space="preserve">Actual </t>
  </si>
  <si>
    <t>Budgeted</t>
  </si>
  <si>
    <t>Revisions</t>
  </si>
  <si>
    <t>Filled</t>
  </si>
  <si>
    <t>Vacant</t>
  </si>
  <si>
    <t>Budget</t>
  </si>
  <si>
    <t>Expenses</t>
  </si>
  <si>
    <t>%</t>
  </si>
  <si>
    <t>finances</t>
  </si>
  <si>
    <t>MACRO METRICS</t>
  </si>
  <si>
    <t>YTD Unduplicated Number of Customers Served</t>
  </si>
  <si>
    <t>TOTAL STAFF</t>
  </si>
  <si>
    <t>undup</t>
  </si>
  <si>
    <t>YTD Weighted Average Performance</t>
  </si>
  <si>
    <t>PERFORMANCE INDICATORS</t>
  </si>
  <si>
    <t>CASA</t>
  </si>
  <si>
    <t>% YTD</t>
  </si>
  <si>
    <t>% ANNUAL</t>
  </si>
  <si>
    <t>PERFORMANCE INDICATOR</t>
  </si>
  <si>
    <t>CODE</t>
  </si>
  <si>
    <r>
      <rPr>
        <sz val="11"/>
        <color theme="0"/>
        <rFont val="Calibri"/>
        <family val="2"/>
        <scheme val="minor"/>
      </rPr>
      <t xml:space="preserve">YTD </t>
    </r>
    <r>
      <rPr>
        <sz val="11"/>
        <color theme="3"/>
        <rFont val="Calibri"/>
        <family val="2"/>
        <scheme val="minor"/>
      </rPr>
      <t>PLAN</t>
    </r>
  </si>
  <si>
    <r>
      <rPr>
        <sz val="11"/>
        <color theme="0"/>
        <rFont val="Calibri"/>
        <family val="2"/>
        <scheme val="minor"/>
      </rPr>
      <t xml:space="preserve">YTD </t>
    </r>
    <r>
      <rPr>
        <sz val="11"/>
        <color theme="3"/>
        <rFont val="Calibri"/>
        <family val="2"/>
        <scheme val="minor"/>
      </rPr>
      <t>ACTUAL</t>
    </r>
  </si>
  <si>
    <t>ACTUAL</t>
  </si>
  <si>
    <t>STRATEGIC PLAN</t>
  </si>
  <si>
    <t>LEVERAGE</t>
  </si>
  <si>
    <t>1st QTR</t>
  </si>
  <si>
    <t>2nd QTR</t>
  </si>
  <si>
    <t>3rd QTR</t>
  </si>
  <si>
    <t>4th QTR</t>
  </si>
  <si>
    <t>FY 17 % Completed</t>
  </si>
  <si>
    <t>Oct</t>
  </si>
  <si>
    <t>Apr</t>
  </si>
  <si>
    <t>Nov</t>
  </si>
  <si>
    <t>May</t>
  </si>
  <si>
    <t>Dec</t>
  </si>
  <si>
    <t>Jun</t>
  </si>
  <si>
    <t>FY 13 % Completed</t>
  </si>
  <si>
    <t>FY 14 % Completed</t>
  </si>
  <si>
    <t>Jan</t>
  </si>
  <si>
    <t>Jul</t>
  </si>
  <si>
    <t>Feb</t>
  </si>
  <si>
    <t>Aug</t>
  </si>
  <si>
    <t>FY 15 % Completed</t>
  </si>
  <si>
    <t>FY 16 % Completed</t>
  </si>
  <si>
    <t>Mar</t>
  </si>
  <si>
    <t>Sep</t>
  </si>
  <si>
    <t>FY 2017 PERFORMANCE MEASUREMENT REPORT (PMR)</t>
  </si>
  <si>
    <t>FOSTER GRANDPARENTS</t>
  </si>
  <si>
    <t>FY 2017</t>
  </si>
  <si>
    <t>Cumulative</t>
  </si>
  <si>
    <t># Youth Mentored</t>
  </si>
  <si>
    <t>N/A</t>
  </si>
  <si>
    <t># Elementary Kids Mentored</t>
  </si>
  <si>
    <t># Children Served (Early Childhood)</t>
  </si>
  <si>
    <t>Monthly</t>
  </si>
  <si>
    <t># Hospital Patients Served</t>
  </si>
  <si>
    <t># Volunteers Utilized</t>
  </si>
  <si>
    <t># Sites Served</t>
  </si>
  <si>
    <t># Volunteer Service Year (VSY)</t>
  </si>
  <si>
    <t># Hours Volunteered</t>
  </si>
  <si>
    <t># Non stipend volunteer hours</t>
  </si>
  <si>
    <t>1. VSY = 1044 Hours Served</t>
  </si>
  <si>
    <t>2. Green means actual exceeds YTD target by more than 15% and red means actual is below 85% of YTD target.</t>
  </si>
  <si>
    <t>3. The 1st quarter of UPO's fiscal year is the 4th quarter of the program year for the Foster GrandParents program.</t>
  </si>
  <si>
    <t>UPO FY YTD Cash</t>
  </si>
  <si>
    <t>UPO FY YTD Services</t>
  </si>
  <si>
    <t>UPO FY YTD Materials</t>
  </si>
  <si>
    <t>UPO FY YTD Total</t>
  </si>
  <si>
    <t>FGP FY YTD Cash</t>
  </si>
  <si>
    <t>FGP FY YTD Services</t>
  </si>
  <si>
    <t>FGP FY YTD Materials</t>
  </si>
  <si>
    <t>FGP FY YTD Total</t>
  </si>
  <si>
    <r>
      <rPr>
        <sz val="11"/>
        <color theme="0"/>
        <rFont val="Calibri"/>
        <family val="2"/>
        <scheme val="minor"/>
      </rPr>
      <t xml:space="preserve"> 2017 </t>
    </r>
    <r>
      <rPr>
        <sz val="11"/>
        <color theme="3"/>
        <rFont val="Calibri"/>
        <family val="2"/>
        <scheme val="minor"/>
      </rPr>
      <t>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</si>
</sst>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>
      <alignment horizontal="left"/>
    </xf>
    <xf numFmtId="0" fontId="2" fillId="2" borderId="9" xfId="0" applyFont="1" applyFill="1" applyBorder="1"/>
    <xf numFmtId="0" fontId="2" fillId="2" borderId="10" xfId="0" applyFont="1" applyFill="1" applyBorder="1"/>
    <xf numFmtId="0" fontId="0" fillId="0" borderId="0" xfId="0" applyBorder="1"/>
    <xf numFmtId="0" fontId="2" fillId="2" borderId="6" xfId="0" applyFont="1" applyFill="1" applyBorder="1"/>
    <xf numFmtId="0" fontId="0" fillId="2" borderId="8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5" fillId="0" borderId="0" xfId="0" applyFont="1" applyBorder="1" applyAlignment="1">
      <alignment horizontal="right"/>
    </xf>
    <xf numFmtId="0" fontId="0" fillId="0" borderId="5" xfId="0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/>
    <xf numFmtId="44" fontId="6" fillId="0" borderId="11" xfId="2" applyFont="1" applyBorder="1"/>
    <xf numFmtId="10" fontId="0" fillId="0" borderId="11" xfId="3" applyNumberFormat="1" applyFont="1" applyBorder="1"/>
    <xf numFmtId="10" fontId="0" fillId="0" borderId="0" xfId="3" applyNumberFormat="1" applyFont="1" applyBorder="1"/>
    <xf numFmtId="0" fontId="0" fillId="0" borderId="5" xfId="0" applyFill="1" applyBorder="1"/>
    <xf numFmtId="0" fontId="2" fillId="0" borderId="4" xfId="0" applyFont="1" applyFill="1" applyBorder="1"/>
    <xf numFmtId="0" fontId="0" fillId="0" borderId="4" xfId="0" applyFill="1" applyBorder="1" applyAlignment="1">
      <alignment horizontal="right"/>
    </xf>
    <xf numFmtId="0" fontId="0" fillId="0" borderId="11" xfId="0" applyBorder="1"/>
    <xf numFmtId="0" fontId="2" fillId="0" borderId="4" xfId="0" applyFont="1" applyBorder="1"/>
    <xf numFmtId="10" fontId="0" fillId="0" borderId="12" xfId="3" applyNumberFormat="1" applyFont="1" applyFill="1" applyBorder="1"/>
    <xf numFmtId="10" fontId="0" fillId="0" borderId="0" xfId="3" applyNumberFormat="1" applyFont="1" applyFill="1" applyBorder="1"/>
    <xf numFmtId="0" fontId="0" fillId="0" borderId="9" xfId="0" applyBorder="1"/>
    <xf numFmtId="0" fontId="0" fillId="0" borderId="13" xfId="0" applyBorder="1"/>
    <xf numFmtId="0" fontId="0" fillId="0" borderId="10" xfId="0" applyBorder="1"/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5" fontId="0" fillId="0" borderId="0" xfId="1" applyNumberFormat="1" applyFont="1" applyBorder="1"/>
    <xf numFmtId="0" fontId="6" fillId="0" borderId="0" xfId="0" applyFont="1" applyBorder="1" applyAlignment="1">
      <alignment horizontal="right"/>
    </xf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Fill="1" applyBorder="1"/>
    <xf numFmtId="0" fontId="0" fillId="0" borderId="0" xfId="0" applyFill="1"/>
    <xf numFmtId="166" fontId="0" fillId="0" borderId="12" xfId="2" applyNumberFormat="1" applyFont="1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4" xfId="0" applyBorder="1" applyAlignment="1">
      <alignment horizontal="right"/>
    </xf>
    <xf numFmtId="3" fontId="0" fillId="0" borderId="12" xfId="0" applyNumberFormat="1" applyFill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2" borderId="7" xfId="0" applyFont="1" applyFill="1" applyBorder="1"/>
    <xf numFmtId="9" fontId="0" fillId="0" borderId="12" xfId="3" applyFont="1" applyBorder="1"/>
    <xf numFmtId="9" fontId="0" fillId="0" borderId="12" xfId="3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4" fillId="3" borderId="4" xfId="0" quotePrefix="1" applyNumberFormat="1" applyFont="1" applyFill="1" applyBorder="1" applyAlignment="1" applyProtection="1">
      <alignment horizontal="center"/>
      <protection locked="0"/>
    </xf>
    <xf numFmtId="164" fontId="4" fillId="3" borderId="0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ill>
        <patternFill>
          <bgColor rgb="FF92D050"/>
        </patternFill>
      </fill>
    </dxf>
    <dxf>
      <fill>
        <patternFill>
          <bgColor rgb="FFFFAFAF"/>
        </patternFill>
      </fill>
    </dxf>
    <dxf>
      <fill>
        <patternFill>
          <bgColor rgb="FF92D050"/>
        </patternFill>
      </fill>
    </dxf>
    <dxf>
      <fill>
        <patternFill>
          <bgColor rgb="FFFFAFAF"/>
        </patternFill>
      </fill>
    </dxf>
    <dxf>
      <fill>
        <patternFill>
          <bgColor rgb="FF92D050"/>
        </patternFill>
      </fill>
    </dxf>
    <dxf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09361457920887"/>
          <c:y val="8.7381996141079762E-2"/>
          <c:w val="0.7186381087549607"/>
          <c:h val="0.365928659611341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'Foster Grandparents_PMR'!$F$20</c:f>
              <c:strCache>
                <c:ptCount val="1"/>
                <c:pt idx="0">
                  <c:v> 2017 PLAN</c:v>
                </c:pt>
              </c:strCache>
            </c:strRef>
          </c:tx>
          <c:invertIfNegative val="0"/>
          <c:cat>
            <c:strRef>
              <c:f>'Foster Grandparents_PMR'!$D$21:$D$25</c:f>
              <c:strCache>
                <c:ptCount val="5"/>
                <c:pt idx="0">
                  <c:v># Youth Mentored</c:v>
                </c:pt>
                <c:pt idx="1">
                  <c:v># Elementary Kids Mentored</c:v>
                </c:pt>
                <c:pt idx="2">
                  <c:v># Children Served (Early Childhood)</c:v>
                </c:pt>
                <c:pt idx="3">
                  <c:v># Hospital Patients Served</c:v>
                </c:pt>
                <c:pt idx="4">
                  <c:v># Volunteers Utilized</c:v>
                </c:pt>
              </c:strCache>
            </c:strRef>
          </c:cat>
          <c:val>
            <c:numRef>
              <c:f>'Foster Grandparents_PMR'!$F$21:$F$25</c:f>
              <c:numCache>
                <c:formatCode>_(* #,##0_);_(* \(#,##0\);_(* "-"??_);_(@_)</c:formatCode>
                <c:ptCount val="5"/>
                <c:pt idx="0">
                  <c:v>1200</c:v>
                </c:pt>
                <c:pt idx="1">
                  <c:v>700</c:v>
                </c:pt>
                <c:pt idx="2">
                  <c:v>600</c:v>
                </c:pt>
                <c:pt idx="3">
                  <c:v>4050</c:v>
                </c:pt>
                <c:pt idx="4">
                  <c:v>167</c:v>
                </c:pt>
              </c:numCache>
            </c:numRef>
          </c:val>
        </c:ser>
        <c:ser>
          <c:idx val="0"/>
          <c:order val="1"/>
          <c:tx>
            <c:strRef>
              <c:f>'Foster Grandparents_PMR'!$G$20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'Foster Grandparents_PMR'!$D$21:$D$25</c:f>
              <c:strCache>
                <c:ptCount val="5"/>
                <c:pt idx="0">
                  <c:v># Youth Mentored</c:v>
                </c:pt>
                <c:pt idx="1">
                  <c:v># Elementary Kids Mentored</c:v>
                </c:pt>
                <c:pt idx="2">
                  <c:v># Children Served (Early Childhood)</c:v>
                </c:pt>
                <c:pt idx="3">
                  <c:v># Hospital Patients Served</c:v>
                </c:pt>
                <c:pt idx="4">
                  <c:v># Volunteers Utilized</c:v>
                </c:pt>
              </c:strCache>
            </c:strRef>
          </c:cat>
          <c:val>
            <c:numRef>
              <c:f>'Foster Grandparents_PMR'!$G$21:$G$25</c:f>
              <c:numCache>
                <c:formatCode>_(* #,##0_);_(* \(#,##0\);_(* "-"??_);_(@_)</c:formatCode>
                <c:ptCount val="5"/>
                <c:pt idx="0">
                  <c:v>2400</c:v>
                </c:pt>
                <c:pt idx="1">
                  <c:v>1400</c:v>
                </c:pt>
                <c:pt idx="2">
                  <c:v>1200</c:v>
                </c:pt>
                <c:pt idx="3">
                  <c:v>4050</c:v>
                </c:pt>
                <c:pt idx="4">
                  <c:v>167</c:v>
                </c:pt>
              </c:numCache>
            </c:numRef>
          </c:val>
        </c:ser>
        <c:ser>
          <c:idx val="2"/>
          <c:order val="2"/>
          <c:tx>
            <c:strRef>
              <c:f>'Foster Grandparents_PMR'!$H$20</c:f>
              <c:strCache>
                <c:ptCount val="1"/>
                <c:pt idx="0">
                  <c:v>YTD ACTUAL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0">
                  <a:srgbClr val="85C2FF"/>
                </a:gs>
                <a:gs pos="0">
                  <a:srgbClr val="C4D6EB"/>
                </a:gs>
                <a:gs pos="0">
                  <a:schemeClr val="accent2"/>
                </a:gs>
              </a:gsLst>
              <a:lin ang="5400000" scaled="0"/>
            </a:gradFill>
          </c:spPr>
          <c:invertIfNegative val="0"/>
          <c:cat>
            <c:strRef>
              <c:f>'Foster Grandparents_PMR'!$D$21:$D$25</c:f>
              <c:strCache>
                <c:ptCount val="5"/>
                <c:pt idx="0">
                  <c:v># Youth Mentored</c:v>
                </c:pt>
                <c:pt idx="1">
                  <c:v># Elementary Kids Mentored</c:v>
                </c:pt>
                <c:pt idx="2">
                  <c:v># Children Served (Early Childhood)</c:v>
                </c:pt>
                <c:pt idx="3">
                  <c:v># Hospital Patients Served</c:v>
                </c:pt>
                <c:pt idx="4">
                  <c:v># Volunteers Utilized</c:v>
                </c:pt>
              </c:strCache>
            </c:strRef>
          </c:cat>
          <c:val>
            <c:numRef>
              <c:f>'Foster Grandparents_PMR'!$H$21:$H$25</c:f>
              <c:numCache>
                <c:formatCode>_(* #,##0_);_(* \(#,##0\);_(* "-"??_);_(@_)</c:formatCode>
                <c:ptCount val="5"/>
                <c:pt idx="0">
                  <c:v>1601</c:v>
                </c:pt>
                <c:pt idx="1">
                  <c:v>789</c:v>
                </c:pt>
                <c:pt idx="2">
                  <c:v>898</c:v>
                </c:pt>
                <c:pt idx="3">
                  <c:v>4292</c:v>
                </c:pt>
                <c:pt idx="4">
                  <c:v>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25664"/>
        <c:axId val="180926056"/>
      </c:barChart>
      <c:catAx>
        <c:axId val="1809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880000"/>
          <a:lstStyle/>
          <a:p>
            <a:pPr>
              <a:defRPr/>
            </a:pPr>
            <a:endParaRPr lang="en-US"/>
          </a:p>
        </c:txPr>
        <c:crossAx val="180926056"/>
        <c:crosses val="autoZero"/>
        <c:auto val="1"/>
        <c:lblAlgn val="ctr"/>
        <c:lblOffset val="100"/>
        <c:noMultiLvlLbl val="0"/>
      </c:catAx>
      <c:valAx>
        <c:axId val="1809260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8092566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09361457920887"/>
          <c:y val="8.7381996141079762E-2"/>
          <c:w val="0.7186381087549607"/>
          <c:h val="0.365928659611341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'Foster Grandparents_PMR'!$F$20</c:f>
              <c:strCache>
                <c:ptCount val="1"/>
                <c:pt idx="0">
                  <c:v> 2017 PLAN</c:v>
                </c:pt>
              </c:strCache>
            </c:strRef>
          </c:tx>
          <c:invertIfNegative val="0"/>
          <c:cat>
            <c:strRef>
              <c:f>'Foster Grandparents_PMR'!$D$28</c:f>
              <c:strCache>
                <c:ptCount val="1"/>
                <c:pt idx="0">
                  <c:v># Hours Volunteered</c:v>
                </c:pt>
              </c:strCache>
            </c:strRef>
          </c:cat>
          <c:val>
            <c:numRef>
              <c:f>'Foster Grandparents_PMR'!$F$28</c:f>
              <c:numCache>
                <c:formatCode>_(* #,##0_);_(* \(#,##0\);_(* "-"??_);_(@_)</c:formatCode>
                <c:ptCount val="1"/>
                <c:pt idx="0">
                  <c:v>130761</c:v>
                </c:pt>
              </c:numCache>
            </c:numRef>
          </c:val>
        </c:ser>
        <c:ser>
          <c:idx val="0"/>
          <c:order val="1"/>
          <c:tx>
            <c:strRef>
              <c:f>'Foster Grandparents_PMR'!$G$20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'Foster Grandparents_PMR'!$D$28</c:f>
              <c:strCache>
                <c:ptCount val="1"/>
                <c:pt idx="0">
                  <c:v># Hours Volunteered</c:v>
                </c:pt>
              </c:strCache>
            </c:strRef>
          </c:cat>
          <c:val>
            <c:numRef>
              <c:f>'Foster Grandparents_PMR'!$G$28</c:f>
              <c:numCache>
                <c:formatCode>_(* #,##0_);_(* \(#,##0\);_(* "-"??_);_(@_)</c:formatCode>
                <c:ptCount val="1"/>
                <c:pt idx="0">
                  <c:v>130761</c:v>
                </c:pt>
              </c:numCache>
            </c:numRef>
          </c:val>
        </c:ser>
        <c:ser>
          <c:idx val="2"/>
          <c:order val="2"/>
          <c:tx>
            <c:strRef>
              <c:f>'Foster Grandparents_PMR'!$H$20</c:f>
              <c:strCache>
                <c:ptCount val="1"/>
                <c:pt idx="0">
                  <c:v>YTD ACTUAL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0">
                  <a:srgbClr val="85C2FF"/>
                </a:gs>
                <a:gs pos="0">
                  <a:srgbClr val="C4D6EB"/>
                </a:gs>
                <a:gs pos="0">
                  <a:schemeClr val="accent2"/>
                </a:gs>
              </a:gsLst>
              <a:lin ang="5400000" scaled="0"/>
            </a:gradFill>
          </c:spPr>
          <c:invertIfNegative val="0"/>
          <c:cat>
            <c:strRef>
              <c:f>'Foster Grandparents_PMR'!$D$28</c:f>
              <c:strCache>
                <c:ptCount val="1"/>
                <c:pt idx="0">
                  <c:v># Hours Volunteered</c:v>
                </c:pt>
              </c:strCache>
            </c:strRef>
          </c:cat>
          <c:val>
            <c:numRef>
              <c:f>'Foster Grandparents_PMR'!$H$28</c:f>
              <c:numCache>
                <c:formatCode>_(* #,##0_);_(* \(#,##0\);_(* "-"??_);_(@_)</c:formatCode>
                <c:ptCount val="1"/>
                <c:pt idx="0">
                  <c:v>133135.75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26840"/>
        <c:axId val="180927232"/>
      </c:barChart>
      <c:catAx>
        <c:axId val="18092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880000"/>
          <a:lstStyle/>
          <a:p>
            <a:pPr>
              <a:defRPr/>
            </a:pPr>
            <a:endParaRPr lang="en-US"/>
          </a:p>
        </c:txPr>
        <c:crossAx val="180927232"/>
        <c:crosses val="autoZero"/>
        <c:auto val="1"/>
        <c:lblAlgn val="ctr"/>
        <c:lblOffset val="100"/>
        <c:noMultiLvlLbl val="0"/>
      </c:catAx>
      <c:valAx>
        <c:axId val="1809272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8092684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>
        <c:manualLayout>
          <c:xMode val="edge"/>
          <c:yMode val="edge"/>
          <c:x val="0.35355613881598136"/>
          <c:y val="0.72372646695181142"/>
          <c:w val="0.60399825021872267"/>
          <c:h val="0.2480577586529300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123264</xdr:colOff>
      <xdr:row>16</xdr:row>
      <xdr:rowOff>100853</xdr:rowOff>
    </xdr:from>
    <xdr:to>
      <xdr:col>13</xdr:col>
      <xdr:colOff>560294</xdr:colOff>
      <xdr:row>31</xdr:row>
      <xdr:rowOff>134470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500343</xdr:colOff>
      <xdr:row>1</xdr:row>
      <xdr:rowOff>76763</xdr:rowOff>
    </xdr:from>
    <xdr:to>
      <xdr:col>15</xdr:col>
      <xdr:colOff>567497</xdr:colOff>
      <xdr:row>3</xdr:row>
      <xdr:rowOff>81946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1643" y="476813"/>
          <a:ext cx="752954" cy="481433"/>
        </a:xfrm>
        <a:prstGeom prst="rect">
          <a:avLst/>
        </a:prstGeom>
      </xdr:spPr>
    </xdr:pic>
    <xdr:clientData/>
  </xdr:twoCellAnchor>
  <xdr:twoCellAnchor>
    <xdr:from>
      <xdr:col>13</xdr:col>
      <xdr:colOff>582706</xdr:colOff>
      <xdr:row>16</xdr:row>
      <xdr:rowOff>67235</xdr:rowOff>
    </xdr:from>
    <xdr:to>
      <xdr:col>17</xdr:col>
      <xdr:colOff>1</xdr:colOff>
      <xdr:row>31</xdr:row>
      <xdr:rowOff>100852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MR-Operations\FY-17\Archives\(09)%20June\FY2017FosterGrandPar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O REPORT"/>
      <sheetName val="Input"/>
      <sheetName val="Input - Hidden"/>
      <sheetName val="QUARTELY"/>
      <sheetName val="IR"/>
      <sheetName val="Narrative"/>
      <sheetName val="FosterGrandParents"/>
      <sheetName val="Other Activity"/>
      <sheetName val="Division Strategic Plan"/>
      <sheetName val="Training Activity"/>
    </sheetNames>
    <sheetDataSet>
      <sheetData sheetId="0"/>
      <sheetData sheetId="1">
        <row r="17">
          <cell r="W17">
            <v>1200</v>
          </cell>
        </row>
        <row r="18">
          <cell r="W18">
            <v>700</v>
          </cell>
        </row>
        <row r="19">
          <cell r="W19">
            <v>600</v>
          </cell>
        </row>
        <row r="20">
          <cell r="W20">
            <v>4050</v>
          </cell>
        </row>
        <row r="21">
          <cell r="W21">
            <v>167</v>
          </cell>
        </row>
        <row r="22">
          <cell r="W22">
            <v>45</v>
          </cell>
        </row>
        <row r="23">
          <cell r="W23">
            <v>125.25000000000001</v>
          </cell>
        </row>
        <row r="24">
          <cell r="W24">
            <v>130761</v>
          </cell>
        </row>
        <row r="25">
          <cell r="W25">
            <v>135</v>
          </cell>
        </row>
        <row r="27">
          <cell r="W27">
            <v>4292</v>
          </cell>
        </row>
        <row r="43">
          <cell r="W43">
            <v>2175</v>
          </cell>
        </row>
        <row r="44">
          <cell r="W44">
            <v>51347</v>
          </cell>
        </row>
        <row r="45">
          <cell r="W45">
            <v>0</v>
          </cell>
        </row>
        <row r="46">
          <cell r="J46">
            <v>5398</v>
          </cell>
          <cell r="K46">
            <v>4951</v>
          </cell>
          <cell r="L46">
            <v>7692</v>
          </cell>
          <cell r="M46">
            <v>4456</v>
          </cell>
          <cell r="N46">
            <v>6071</v>
          </cell>
          <cell r="O46">
            <v>7198</v>
          </cell>
          <cell r="P46">
            <v>5796</v>
          </cell>
          <cell r="Q46">
            <v>6410</v>
          </cell>
          <cell r="R46">
            <v>5550</v>
          </cell>
          <cell r="S46">
            <v>0</v>
          </cell>
          <cell r="T46">
            <v>0</v>
          </cell>
          <cell r="U46">
            <v>0</v>
          </cell>
        </row>
        <row r="52">
          <cell r="E52" t="str">
            <v>Project Director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>
            <v>1</v>
          </cell>
          <cell r="Z52">
            <v>0</v>
          </cell>
        </row>
        <row r="53">
          <cell r="E53" t="str">
            <v>Program Coordinator</v>
          </cell>
          <cell r="G53">
            <v>0</v>
          </cell>
          <cell r="H53">
            <v>0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>
            <v>1</v>
          </cell>
          <cell r="Z53">
            <v>0</v>
          </cell>
        </row>
        <row r="54">
          <cell r="E54" t="str">
            <v>Site Coordinator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1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Y54">
            <v>1</v>
          </cell>
          <cell r="Z54">
            <v>0</v>
          </cell>
        </row>
        <row r="55">
          <cell r="E55" t="str">
            <v>Operations Specialist – PT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Y55">
            <v>1</v>
          </cell>
          <cell r="Z55">
            <v>0</v>
          </cell>
        </row>
      </sheetData>
      <sheetData sheetId="2">
        <row r="4">
          <cell r="E4" t="str">
            <v># Youth Mentored</v>
          </cell>
          <cell r="F4" t="str">
            <v>N/A</v>
          </cell>
          <cell r="G4"/>
          <cell r="H4"/>
          <cell r="I4"/>
          <cell r="J4">
            <v>1601</v>
          </cell>
          <cell r="K4">
            <v>1601</v>
          </cell>
          <cell r="L4">
            <v>1601</v>
          </cell>
          <cell r="M4">
            <v>1601</v>
          </cell>
          <cell r="N4">
            <v>1601</v>
          </cell>
          <cell r="O4">
            <v>1601</v>
          </cell>
          <cell r="P4">
            <v>1601</v>
          </cell>
          <cell r="Q4">
            <v>1601</v>
          </cell>
          <cell r="R4">
            <v>1601</v>
          </cell>
          <cell r="S4">
            <v>1601</v>
          </cell>
          <cell r="T4">
            <v>1601</v>
          </cell>
          <cell r="U4">
            <v>1601</v>
          </cell>
        </row>
        <row r="5">
          <cell r="E5" t="str">
            <v># Elementary Kids Mentored</v>
          </cell>
          <cell r="F5" t="str">
            <v>N/A</v>
          </cell>
          <cell r="G5"/>
          <cell r="H5"/>
          <cell r="I5"/>
          <cell r="J5">
            <v>779</v>
          </cell>
          <cell r="K5">
            <v>789</v>
          </cell>
          <cell r="L5">
            <v>789</v>
          </cell>
          <cell r="M5">
            <v>789</v>
          </cell>
          <cell r="N5">
            <v>789</v>
          </cell>
          <cell r="O5">
            <v>789</v>
          </cell>
          <cell r="P5">
            <v>789</v>
          </cell>
          <cell r="Q5">
            <v>789</v>
          </cell>
          <cell r="R5">
            <v>789</v>
          </cell>
          <cell r="S5">
            <v>789</v>
          </cell>
          <cell r="T5">
            <v>789</v>
          </cell>
          <cell r="U5">
            <v>789</v>
          </cell>
        </row>
        <row r="6">
          <cell r="E6" t="str">
            <v># Children Served (Early Childhood)</v>
          </cell>
          <cell r="F6" t="str">
            <v>N/A</v>
          </cell>
          <cell r="G6"/>
          <cell r="H6"/>
          <cell r="I6"/>
          <cell r="J6">
            <v>898</v>
          </cell>
          <cell r="K6">
            <v>898</v>
          </cell>
          <cell r="L6">
            <v>898</v>
          </cell>
          <cell r="M6">
            <v>898</v>
          </cell>
          <cell r="N6">
            <v>898</v>
          </cell>
          <cell r="O6">
            <v>898</v>
          </cell>
          <cell r="P6">
            <v>898</v>
          </cell>
          <cell r="Q6">
            <v>898</v>
          </cell>
          <cell r="R6">
            <v>898</v>
          </cell>
          <cell r="S6">
            <v>898</v>
          </cell>
          <cell r="T6">
            <v>898</v>
          </cell>
          <cell r="U6">
            <v>898</v>
          </cell>
        </row>
        <row r="7">
          <cell r="E7" t="str">
            <v># Hospital Patients Served</v>
          </cell>
          <cell r="F7" t="str">
            <v>N/A</v>
          </cell>
          <cell r="G7"/>
          <cell r="H7"/>
          <cell r="I7"/>
          <cell r="J7">
            <v>505</v>
          </cell>
          <cell r="K7">
            <v>880</v>
          </cell>
          <cell r="L7">
            <v>1374</v>
          </cell>
          <cell r="M7">
            <v>1878</v>
          </cell>
          <cell r="N7">
            <v>2373</v>
          </cell>
          <cell r="O7">
            <v>2844</v>
          </cell>
          <cell r="P7">
            <v>3318</v>
          </cell>
          <cell r="Q7">
            <v>3833</v>
          </cell>
          <cell r="R7">
            <v>4292</v>
          </cell>
          <cell r="S7">
            <v>4292</v>
          </cell>
          <cell r="T7">
            <v>4292</v>
          </cell>
          <cell r="U7">
            <v>4292</v>
          </cell>
        </row>
        <row r="8">
          <cell r="E8" t="str">
            <v># Volunteers Utilized</v>
          </cell>
          <cell r="F8" t="str">
            <v>N/A</v>
          </cell>
          <cell r="G8"/>
          <cell r="H8"/>
          <cell r="I8"/>
          <cell r="J8">
            <v>156</v>
          </cell>
          <cell r="K8">
            <v>156</v>
          </cell>
          <cell r="L8">
            <v>156</v>
          </cell>
          <cell r="M8">
            <v>156</v>
          </cell>
          <cell r="N8">
            <v>182</v>
          </cell>
          <cell r="O8">
            <v>182</v>
          </cell>
          <cell r="P8">
            <v>182</v>
          </cell>
          <cell r="Q8">
            <v>182</v>
          </cell>
          <cell r="R8">
            <v>182</v>
          </cell>
          <cell r="S8">
            <v>182</v>
          </cell>
          <cell r="T8">
            <v>182</v>
          </cell>
          <cell r="U8">
            <v>182</v>
          </cell>
        </row>
        <row r="9">
          <cell r="E9" t="str">
            <v># Sites Served</v>
          </cell>
          <cell r="F9" t="str">
            <v>N/A</v>
          </cell>
          <cell r="G9"/>
          <cell r="H9"/>
          <cell r="I9"/>
          <cell r="J9">
            <v>47</v>
          </cell>
          <cell r="K9">
            <v>47</v>
          </cell>
          <cell r="L9">
            <v>47</v>
          </cell>
          <cell r="M9">
            <v>47</v>
          </cell>
          <cell r="N9">
            <v>47</v>
          </cell>
          <cell r="O9">
            <v>47</v>
          </cell>
          <cell r="P9">
            <v>47</v>
          </cell>
          <cell r="Q9">
            <v>47</v>
          </cell>
          <cell r="R9">
            <v>47</v>
          </cell>
          <cell r="S9">
            <v>47</v>
          </cell>
          <cell r="T9">
            <v>47</v>
          </cell>
          <cell r="U9">
            <v>47</v>
          </cell>
        </row>
        <row r="10">
          <cell r="E10" t="str">
            <v># Volunteer Service Year (VSY)</v>
          </cell>
          <cell r="F10" t="str">
            <v>N/A</v>
          </cell>
          <cell r="G10"/>
          <cell r="H10"/>
          <cell r="I10"/>
          <cell r="J10">
            <v>13.732519157088122</v>
          </cell>
          <cell r="K10">
            <v>27.205699233716473</v>
          </cell>
          <cell r="L10">
            <v>44.588840996168585</v>
          </cell>
          <cell r="M10">
            <v>57.606082375478934</v>
          </cell>
          <cell r="N10">
            <v>72.228687739463609</v>
          </cell>
          <cell r="O10">
            <v>85.327346743295024</v>
          </cell>
          <cell r="P10">
            <v>97.763170498084293</v>
          </cell>
          <cell r="Q10">
            <v>112.95378352490421</v>
          </cell>
          <cell r="R10">
            <v>127.52466475095785</v>
          </cell>
          <cell r="S10">
            <v>127.52466475095785</v>
          </cell>
          <cell r="T10">
            <v>127.52466475095785</v>
          </cell>
          <cell r="U10">
            <v>127.52466475095785</v>
          </cell>
        </row>
        <row r="11">
          <cell r="E11" t="str">
            <v># Hours Volunteered</v>
          </cell>
          <cell r="F11" t="str">
            <v>N/A</v>
          </cell>
          <cell r="G11"/>
          <cell r="H11"/>
          <cell r="I11"/>
          <cell r="J11">
            <v>14336.75</v>
          </cell>
          <cell r="K11">
            <v>28402.75</v>
          </cell>
          <cell r="L11">
            <v>46550.75</v>
          </cell>
          <cell r="M11">
            <v>60140.75</v>
          </cell>
          <cell r="N11">
            <v>75406.75</v>
          </cell>
          <cell r="O11">
            <v>89081.75</v>
          </cell>
          <cell r="P11">
            <v>102064.75</v>
          </cell>
          <cell r="Q11">
            <v>117923.75</v>
          </cell>
          <cell r="R11">
            <v>133135.75</v>
          </cell>
          <cell r="S11">
            <v>133135.75</v>
          </cell>
          <cell r="T11">
            <v>133135.75</v>
          </cell>
          <cell r="U11">
            <v>133135.75</v>
          </cell>
        </row>
        <row r="12">
          <cell r="E12" t="str">
            <v># Non stipend volunteer hours</v>
          </cell>
          <cell r="F12" t="str">
            <v>n/a</v>
          </cell>
          <cell r="G12"/>
          <cell r="H12"/>
          <cell r="I12"/>
          <cell r="J12">
            <v>31.5</v>
          </cell>
          <cell r="K12">
            <v>42.75</v>
          </cell>
          <cell r="L12">
            <v>49</v>
          </cell>
          <cell r="M12">
            <v>72.5</v>
          </cell>
          <cell r="N12">
            <v>100.75</v>
          </cell>
          <cell r="O12">
            <v>123</v>
          </cell>
          <cell r="P12">
            <v>144</v>
          </cell>
          <cell r="Q12">
            <v>144</v>
          </cell>
          <cell r="R12">
            <v>144</v>
          </cell>
          <cell r="S12">
            <v>144</v>
          </cell>
          <cell r="T12">
            <v>144</v>
          </cell>
          <cell r="U12">
            <v>144</v>
          </cell>
        </row>
        <row r="17">
          <cell r="E17" t="str">
            <v># Youth Mentored</v>
          </cell>
          <cell r="F17" t="str">
            <v>N/A</v>
          </cell>
          <cell r="G17"/>
          <cell r="H17"/>
          <cell r="I17"/>
          <cell r="J17">
            <v>1200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  <cell r="O17">
            <v>2400</v>
          </cell>
          <cell r="P17">
            <v>2400</v>
          </cell>
          <cell r="Q17">
            <v>2400</v>
          </cell>
          <cell r="R17">
            <v>2400</v>
          </cell>
          <cell r="S17">
            <v>1200</v>
          </cell>
          <cell r="T17">
            <v>1200</v>
          </cell>
          <cell r="U17">
            <v>1200</v>
          </cell>
        </row>
        <row r="18">
          <cell r="E18" t="str">
            <v># Elementary Kids Mentored</v>
          </cell>
          <cell r="F18" t="str">
            <v>N/A</v>
          </cell>
          <cell r="G18"/>
          <cell r="H18"/>
          <cell r="I18"/>
          <cell r="J18">
            <v>700</v>
          </cell>
          <cell r="K18">
            <v>1400</v>
          </cell>
          <cell r="L18">
            <v>1400</v>
          </cell>
          <cell r="M18">
            <v>1400</v>
          </cell>
          <cell r="N18">
            <v>1400</v>
          </cell>
          <cell r="O18">
            <v>1400</v>
          </cell>
          <cell r="P18">
            <v>1400</v>
          </cell>
          <cell r="Q18">
            <v>1400</v>
          </cell>
          <cell r="R18">
            <v>1400</v>
          </cell>
          <cell r="S18">
            <v>700</v>
          </cell>
          <cell r="T18">
            <v>700</v>
          </cell>
          <cell r="U18">
            <v>700</v>
          </cell>
        </row>
        <row r="19">
          <cell r="E19" t="str">
            <v># Children Served (Early Childhood)</v>
          </cell>
          <cell r="F19" t="str">
            <v>N/A</v>
          </cell>
          <cell r="G19"/>
          <cell r="H19"/>
          <cell r="I19"/>
          <cell r="J19">
            <v>600</v>
          </cell>
          <cell r="K19">
            <v>1200</v>
          </cell>
          <cell r="L19">
            <v>1200</v>
          </cell>
          <cell r="M19">
            <v>1200</v>
          </cell>
          <cell r="N19">
            <v>1200</v>
          </cell>
          <cell r="O19">
            <v>1200</v>
          </cell>
          <cell r="P19">
            <v>1200</v>
          </cell>
          <cell r="Q19">
            <v>1200</v>
          </cell>
          <cell r="R19">
            <v>1200</v>
          </cell>
          <cell r="S19">
            <v>600</v>
          </cell>
          <cell r="T19">
            <v>600</v>
          </cell>
          <cell r="U19">
            <v>600</v>
          </cell>
        </row>
        <row r="20">
          <cell r="E20" t="str">
            <v># Hospital Patients Served</v>
          </cell>
          <cell r="F20" t="str">
            <v>N/A</v>
          </cell>
          <cell r="G20"/>
          <cell r="H20"/>
          <cell r="I20"/>
          <cell r="J20">
            <v>450</v>
          </cell>
          <cell r="K20">
            <v>900</v>
          </cell>
          <cell r="L20">
            <v>1350</v>
          </cell>
          <cell r="M20">
            <v>1800</v>
          </cell>
          <cell r="N20">
            <v>2250</v>
          </cell>
          <cell r="O20">
            <v>2700</v>
          </cell>
          <cell r="P20">
            <v>3150</v>
          </cell>
          <cell r="Q20">
            <v>3600</v>
          </cell>
          <cell r="R20">
            <v>4050</v>
          </cell>
          <cell r="S20">
            <v>4050</v>
          </cell>
          <cell r="T20">
            <v>4050</v>
          </cell>
          <cell r="U20">
            <v>4050</v>
          </cell>
        </row>
        <row r="21">
          <cell r="E21" t="str">
            <v># Volunteers Utilized</v>
          </cell>
          <cell r="F21" t="str">
            <v>N/A</v>
          </cell>
          <cell r="G21"/>
          <cell r="H21"/>
          <cell r="I21"/>
          <cell r="J21">
            <v>167</v>
          </cell>
          <cell r="K21">
            <v>167</v>
          </cell>
          <cell r="L21">
            <v>167</v>
          </cell>
          <cell r="M21">
            <v>167</v>
          </cell>
          <cell r="N21">
            <v>167</v>
          </cell>
          <cell r="O21">
            <v>167</v>
          </cell>
          <cell r="P21">
            <v>167</v>
          </cell>
          <cell r="Q21">
            <v>167</v>
          </cell>
          <cell r="R21">
            <v>167</v>
          </cell>
          <cell r="S21">
            <v>167</v>
          </cell>
          <cell r="T21">
            <v>167</v>
          </cell>
          <cell r="U21">
            <v>167</v>
          </cell>
        </row>
        <row r="22">
          <cell r="E22" t="str">
            <v># Sites Served</v>
          </cell>
          <cell r="F22" t="str">
            <v>N/A</v>
          </cell>
          <cell r="G22"/>
          <cell r="H22"/>
          <cell r="I22"/>
          <cell r="J22">
            <v>45</v>
          </cell>
          <cell r="K22">
            <v>45</v>
          </cell>
          <cell r="L22">
            <v>45</v>
          </cell>
          <cell r="M22">
            <v>45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45</v>
          </cell>
          <cell r="T22">
            <v>45</v>
          </cell>
          <cell r="U22">
            <v>45</v>
          </cell>
        </row>
        <row r="23">
          <cell r="E23" t="str">
            <v># Volunteer Service Year (VSY)</v>
          </cell>
          <cell r="F23" t="str">
            <v>N/A</v>
          </cell>
          <cell r="G23"/>
          <cell r="H23"/>
          <cell r="I23"/>
          <cell r="J23">
            <v>13.916666666666666</v>
          </cell>
          <cell r="K23">
            <v>27.833333333333332</v>
          </cell>
          <cell r="L23">
            <v>41.75</v>
          </cell>
          <cell r="M23">
            <v>55.666666666666664</v>
          </cell>
          <cell r="N23">
            <v>69.583333333333329</v>
          </cell>
          <cell r="O23">
            <v>83.5</v>
          </cell>
          <cell r="P23">
            <v>97.416666666666671</v>
          </cell>
          <cell r="Q23">
            <v>111.33333333333334</v>
          </cell>
          <cell r="R23">
            <v>125.25000000000001</v>
          </cell>
          <cell r="S23">
            <v>125.25000000000001</v>
          </cell>
          <cell r="T23">
            <v>125.25000000000001</v>
          </cell>
          <cell r="U23">
            <v>125.25000000000001</v>
          </cell>
        </row>
        <row r="24">
          <cell r="E24" t="str">
            <v># Hours Volunteered</v>
          </cell>
          <cell r="F24" t="str">
            <v>N/A</v>
          </cell>
          <cell r="G24"/>
          <cell r="H24"/>
          <cell r="I24"/>
          <cell r="J24">
            <v>14529</v>
          </cell>
          <cell r="K24">
            <v>29058</v>
          </cell>
          <cell r="L24">
            <v>43587</v>
          </cell>
          <cell r="M24">
            <v>58116</v>
          </cell>
          <cell r="N24">
            <v>72645</v>
          </cell>
          <cell r="O24">
            <v>87174</v>
          </cell>
          <cell r="P24">
            <v>101703</v>
          </cell>
          <cell r="Q24">
            <v>116232</v>
          </cell>
          <cell r="R24">
            <v>130761</v>
          </cell>
          <cell r="S24">
            <v>130761</v>
          </cell>
          <cell r="T24">
            <v>130761</v>
          </cell>
          <cell r="U24">
            <v>130761</v>
          </cell>
        </row>
        <row r="25">
          <cell r="E25" t="str">
            <v># Non stipend volunteer hours</v>
          </cell>
          <cell r="F25" t="str">
            <v>n/a</v>
          </cell>
          <cell r="G25"/>
          <cell r="H25"/>
          <cell r="I25"/>
          <cell r="J25">
            <v>15</v>
          </cell>
          <cell r="K25">
            <v>30</v>
          </cell>
          <cell r="L25">
            <v>45</v>
          </cell>
          <cell r="M25">
            <v>60</v>
          </cell>
          <cell r="N25">
            <v>75</v>
          </cell>
          <cell r="O25">
            <v>90</v>
          </cell>
          <cell r="P25">
            <v>105</v>
          </cell>
          <cell r="Q25">
            <v>120</v>
          </cell>
          <cell r="R25">
            <v>135</v>
          </cell>
          <cell r="S25">
            <v>135</v>
          </cell>
          <cell r="T25">
            <v>135</v>
          </cell>
          <cell r="U25">
            <v>135</v>
          </cell>
        </row>
        <row r="36">
          <cell r="D36" t="str">
            <v>Finances</v>
          </cell>
          <cell r="E36" t="str">
            <v>BUDGETED</v>
          </cell>
          <cell r="G36"/>
          <cell r="H36"/>
          <cell r="I36"/>
          <cell r="J36">
            <v>71000</v>
          </cell>
          <cell r="K36">
            <v>142000</v>
          </cell>
          <cell r="L36">
            <v>213000</v>
          </cell>
          <cell r="M36">
            <v>284000</v>
          </cell>
          <cell r="N36">
            <v>355000</v>
          </cell>
          <cell r="O36">
            <v>426000</v>
          </cell>
          <cell r="P36">
            <v>497000</v>
          </cell>
          <cell r="Q36">
            <v>568000</v>
          </cell>
          <cell r="R36">
            <v>639000</v>
          </cell>
          <cell r="S36">
            <v>710000</v>
          </cell>
          <cell r="T36">
            <v>781000</v>
          </cell>
          <cell r="U36">
            <v>860000</v>
          </cell>
        </row>
      </sheetData>
      <sheetData sheetId="3"/>
      <sheetData sheetId="4"/>
      <sheetData sheetId="5"/>
      <sheetData sheetId="6">
        <row r="36">
          <cell r="W36">
            <v>860000</v>
          </cell>
        </row>
        <row r="43">
          <cell r="G43">
            <v>0</v>
          </cell>
          <cell r="H43"/>
          <cell r="I43"/>
          <cell r="J43"/>
          <cell r="K43"/>
          <cell r="L43"/>
          <cell r="M43">
            <v>450</v>
          </cell>
          <cell r="N43">
            <v>675</v>
          </cell>
          <cell r="O43">
            <v>1050</v>
          </cell>
          <cell r="P43">
            <v>0</v>
          </cell>
          <cell r="Q43"/>
          <cell r="R43"/>
        </row>
        <row r="44">
          <cell r="G44">
            <v>2781</v>
          </cell>
          <cell r="H44">
            <v>6338</v>
          </cell>
          <cell r="I44">
            <v>5091</v>
          </cell>
          <cell r="J44">
            <v>5398</v>
          </cell>
          <cell r="K44">
            <v>4951</v>
          </cell>
          <cell r="L44">
            <v>7692</v>
          </cell>
          <cell r="M44">
            <v>4006</v>
          </cell>
          <cell r="N44">
            <v>5396</v>
          </cell>
          <cell r="O44">
            <v>6148</v>
          </cell>
          <cell r="P44">
            <v>5796</v>
          </cell>
          <cell r="Q44">
            <v>6410</v>
          </cell>
          <cell r="R44">
            <v>5550</v>
          </cell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</row>
        <row r="46">
          <cell r="G46">
            <v>2781</v>
          </cell>
          <cell r="H46">
            <v>6338</v>
          </cell>
          <cell r="I46">
            <v>5091</v>
          </cell>
          <cell r="J46">
            <v>5398</v>
          </cell>
          <cell r="K46">
            <v>4951</v>
          </cell>
          <cell r="L46">
            <v>7692</v>
          </cell>
          <cell r="M46">
            <v>4456</v>
          </cell>
          <cell r="N46">
            <v>6071</v>
          </cell>
          <cell r="O46">
            <v>7198</v>
          </cell>
          <cell r="P46">
            <v>5796</v>
          </cell>
          <cell r="Q46">
            <v>6410</v>
          </cell>
          <cell r="R46">
            <v>5550</v>
          </cell>
        </row>
      </sheetData>
      <sheetData sheetId="7"/>
      <sheetData sheetId="8">
        <row r="82">
          <cell r="S82">
            <v>0.27777777777777779</v>
          </cell>
        </row>
        <row r="83">
          <cell r="S83">
            <v>0.4</v>
          </cell>
        </row>
        <row r="84">
          <cell r="S84" t="str">
            <v>N/A</v>
          </cell>
        </row>
        <row r="85">
          <cell r="S85" t="str">
            <v>N/A</v>
          </cell>
        </row>
        <row r="87">
          <cell r="S87" t="str">
            <v>N/A</v>
          </cell>
        </row>
        <row r="88">
          <cell r="S88">
            <v>0.94444444444444442</v>
          </cell>
        </row>
        <row r="89">
          <cell r="S89">
            <v>0.58333333333333337</v>
          </cell>
        </row>
        <row r="90">
          <cell r="S90">
            <v>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S52"/>
  <sheetViews>
    <sheetView tabSelected="1" zoomScale="85" zoomScaleNormal="85" workbookViewId="0">
      <pane ySplit="5" topLeftCell="A6" activePane="bottomLeft" state="frozen"/>
      <selection pane="bottomLeft" activeCell="A2" sqref="A2:Q2"/>
    </sheetView>
  </sheetViews>
  <sheetFormatPr defaultRowHeight="15" x14ac:dyDescent="0.25"/>
  <cols>
    <col min="1" max="1" width="19" customWidth="1"/>
    <col min="4" max="4" width="9.7109375" customWidth="1"/>
    <col min="6" max="6" width="11.5703125" bestFit="1" customWidth="1"/>
    <col min="7" max="7" width="9.140625" customWidth="1"/>
    <col min="8" max="8" width="10.28515625" customWidth="1"/>
    <col min="9" max="9" width="9.42578125" customWidth="1"/>
    <col min="10" max="10" width="10.7109375" customWidth="1"/>
    <col min="11" max="11" width="11.140625" customWidth="1"/>
    <col min="12" max="12" width="13.28515625" customWidth="1"/>
    <col min="13" max="14" width="12.140625" customWidth="1"/>
    <col min="15" max="15" width="10.28515625" bestFit="1" customWidth="1"/>
    <col min="16" max="16" width="10.28515625" customWidth="1"/>
    <col min="17" max="17" width="1.85546875" customWidth="1"/>
  </cols>
  <sheetData>
    <row r="1" spans="1:17" ht="31.5" x14ac:dyDescent="0.5">
      <c r="A1" s="50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</row>
    <row r="2" spans="1:17" ht="18.75" x14ac:dyDescent="0.3">
      <c r="A2" s="53">
        <v>42887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ht="18.75" x14ac:dyDescent="0.3">
      <c r="A3" s="56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/>
    </row>
    <row r="4" spans="1:17" x14ac:dyDescent="0.2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1"/>
    </row>
    <row r="5" spans="1:17" x14ac:dyDescent="0.25">
      <c r="A5" s="62"/>
      <c r="B5" s="63"/>
      <c r="C5" s="63"/>
      <c r="D5" s="64"/>
      <c r="E5" s="64"/>
      <c r="F5" s="64"/>
      <c r="G5" s="64"/>
      <c r="H5" s="64"/>
      <c r="I5" s="1">
        <f>IF(AND(MONTH(A2)&gt;0,MONTH(A2)&lt;=9),MONTH(A2)+3,MONTH(A2)-9)</f>
        <v>9</v>
      </c>
      <c r="J5" s="63"/>
      <c r="K5" s="63"/>
      <c r="L5" s="63"/>
      <c r="M5" s="64"/>
      <c r="N5" s="64"/>
      <c r="O5" s="64"/>
      <c r="P5" s="64"/>
      <c r="Q5" s="65"/>
    </row>
    <row r="6" spans="1:17" x14ac:dyDescent="0.25">
      <c r="A6" s="2" t="s">
        <v>0</v>
      </c>
      <c r="B6" s="3"/>
      <c r="C6" s="4"/>
      <c r="D6" s="4"/>
      <c r="E6" s="4"/>
      <c r="F6" s="4"/>
      <c r="G6" s="4"/>
      <c r="H6" s="4"/>
      <c r="I6" s="4"/>
      <c r="J6" s="5" t="s">
        <v>1</v>
      </c>
      <c r="K6" s="6"/>
      <c r="L6" s="7"/>
      <c r="M6" s="7"/>
      <c r="N6" s="7"/>
      <c r="O6" s="7"/>
      <c r="P6" s="7"/>
      <c r="Q6" s="8"/>
    </row>
    <row r="7" spans="1:17" x14ac:dyDescent="0.25">
      <c r="A7" s="9"/>
      <c r="G7" s="10"/>
      <c r="H7" s="4"/>
      <c r="I7" s="4"/>
      <c r="J7" s="9"/>
      <c r="K7" s="4"/>
      <c r="L7" s="11"/>
      <c r="M7" s="11" t="s">
        <v>2</v>
      </c>
      <c r="N7" s="11" t="s">
        <v>2</v>
      </c>
      <c r="O7" s="11" t="s">
        <v>2</v>
      </c>
      <c r="P7" s="11"/>
      <c r="Q7" s="12"/>
    </row>
    <row r="8" spans="1:17" x14ac:dyDescent="0.25">
      <c r="A8" s="9"/>
      <c r="G8" s="4"/>
      <c r="H8" s="4"/>
      <c r="I8" s="4"/>
      <c r="J8" s="9"/>
      <c r="K8" s="4"/>
      <c r="L8" s="11" t="s">
        <v>3</v>
      </c>
      <c r="M8" s="11" t="s">
        <v>4</v>
      </c>
      <c r="N8" s="11" t="s">
        <v>5</v>
      </c>
      <c r="O8" s="11" t="s">
        <v>5</v>
      </c>
      <c r="P8" s="11"/>
      <c r="Q8" s="12"/>
    </row>
    <row r="9" spans="1:17" x14ac:dyDescent="0.25">
      <c r="A9" s="9"/>
      <c r="B9" s="4"/>
      <c r="C9" s="11" t="s">
        <v>6</v>
      </c>
      <c r="D9" s="11" t="s">
        <v>7</v>
      </c>
      <c r="E9" s="11" t="s">
        <v>8</v>
      </c>
      <c r="F9" s="13" t="s">
        <v>9</v>
      </c>
      <c r="G9" s="4"/>
      <c r="H9" s="4"/>
      <c r="I9" s="4"/>
      <c r="J9" s="9"/>
      <c r="K9" s="4"/>
      <c r="L9" s="11" t="s">
        <v>10</v>
      </c>
      <c r="M9" s="11" t="s">
        <v>10</v>
      </c>
      <c r="N9" s="11" t="s">
        <v>11</v>
      </c>
      <c r="O9" s="14" t="s">
        <v>12</v>
      </c>
      <c r="P9" s="14"/>
      <c r="Q9" s="12"/>
    </row>
    <row r="10" spans="1:17" ht="15.75" thickBot="1" x14ac:dyDescent="0.3">
      <c r="A10" s="9"/>
      <c r="B10" s="43" t="str">
        <f>[1]Input!E52</f>
        <v>Project Director</v>
      </c>
      <c r="C10" s="4">
        <f>[1]Input!Y52</f>
        <v>1</v>
      </c>
      <c r="D10" s="4">
        <f>VALUE([1]Input!Z52)</f>
        <v>0</v>
      </c>
      <c r="E10" s="4">
        <f>VLOOKUP(B10,[1]Input!$E$52:$U$55,$I$5+2,FALSE)</f>
        <v>1</v>
      </c>
      <c r="F10" s="4">
        <f>IF(SUM(C10:D10)&gt;0,SUM(C10:D10)-E10,"ERROR")</f>
        <v>0</v>
      </c>
      <c r="G10" s="4"/>
      <c r="H10" s="16" t="s">
        <v>13</v>
      </c>
      <c r="I10" s="4"/>
      <c r="J10" s="9"/>
      <c r="K10" s="15"/>
      <c r="L10" s="17">
        <f>[1]FosterGrandParents!W36</f>
        <v>860000</v>
      </c>
      <c r="M10" s="17">
        <f>VLOOKUP(H10,'[1]Input - Hidden'!$D$36:$U$36,$I$5+3,FALSE)</f>
        <v>426000</v>
      </c>
      <c r="N10" s="17">
        <v>433000</v>
      </c>
      <c r="O10" s="18">
        <f>N10/L10</f>
        <v>0.50348837209302322</v>
      </c>
      <c r="P10" s="19"/>
      <c r="Q10" s="20"/>
    </row>
    <row r="11" spans="1:17" ht="15.75" thickTop="1" x14ac:dyDescent="0.25">
      <c r="A11" s="9"/>
      <c r="B11" s="43" t="str">
        <f>[1]Input!E53</f>
        <v>Program Coordinator</v>
      </c>
      <c r="C11" s="4">
        <f>[1]Input!Y53</f>
        <v>1</v>
      </c>
      <c r="D11" s="4">
        <f>VALUE([1]Input!Z53)</f>
        <v>0</v>
      </c>
      <c r="E11" s="4">
        <f>VLOOKUP(B11,[1]Input!$E$52:$U$55,$I$5+2,FALSE)</f>
        <v>1</v>
      </c>
      <c r="F11" s="4">
        <f t="shared" ref="F11:F13" si="0">IF(SUM(C11:D11)&gt;0,SUM(C11:D11)-E11,"ERROR")</f>
        <v>0</v>
      </c>
      <c r="G11" s="4"/>
      <c r="H11" s="4"/>
      <c r="I11" s="4"/>
      <c r="J11" s="9"/>
      <c r="K11" s="15"/>
      <c r="L11" s="4"/>
      <c r="M11" s="4"/>
      <c r="N11" s="4"/>
      <c r="O11" s="4"/>
      <c r="P11" s="4"/>
      <c r="Q11" s="12"/>
    </row>
    <row r="12" spans="1:17" x14ac:dyDescent="0.25">
      <c r="A12" s="9"/>
      <c r="B12" s="43" t="str">
        <f>[1]Input!E54</f>
        <v>Site Coordinator</v>
      </c>
      <c r="C12" s="4">
        <f>[1]Input!Y54</f>
        <v>1</v>
      </c>
      <c r="D12" s="4">
        <f>VALUE([1]Input!Z54)</f>
        <v>0</v>
      </c>
      <c r="E12" s="4">
        <f>VLOOKUP(B12,[1]Input!$E$52:$U$55,$I$5+2,FALSE)</f>
        <v>0</v>
      </c>
      <c r="F12" s="4">
        <f t="shared" si="0"/>
        <v>1</v>
      </c>
      <c r="G12" s="4"/>
      <c r="H12" s="4"/>
      <c r="I12" s="4"/>
      <c r="J12" s="5" t="s">
        <v>14</v>
      </c>
      <c r="K12" s="6"/>
      <c r="L12" s="7"/>
      <c r="M12" s="7"/>
      <c r="N12" s="7"/>
      <c r="O12" s="7"/>
      <c r="P12" s="7"/>
      <c r="Q12" s="8"/>
    </row>
    <row r="13" spans="1:17" x14ac:dyDescent="0.25">
      <c r="A13" s="9"/>
      <c r="B13" s="43" t="str">
        <f>[1]Input!E55</f>
        <v>Operations Specialist – PT</v>
      </c>
      <c r="C13" s="4">
        <f>[1]Input!Y55</f>
        <v>1</v>
      </c>
      <c r="D13" s="4">
        <f>VALUE([1]Input!Z55)</f>
        <v>0</v>
      </c>
      <c r="E13" s="4">
        <f>VLOOKUP(B13,[1]Input!$E$52:$U$55,$I$5+2,FALSE)</f>
        <v>1</v>
      </c>
      <c r="F13" s="4">
        <f t="shared" si="0"/>
        <v>0</v>
      </c>
      <c r="G13" s="4"/>
      <c r="H13" s="4"/>
      <c r="I13" s="4"/>
      <c r="J13" s="21"/>
      <c r="K13" s="16"/>
      <c r="L13" s="10"/>
      <c r="M13" s="10"/>
      <c r="N13" s="13" t="s">
        <v>15</v>
      </c>
      <c r="O13" s="44">
        <f>[1]Input!W27</f>
        <v>4292</v>
      </c>
      <c r="P13" s="10"/>
      <c r="Q13" s="12"/>
    </row>
    <row r="14" spans="1:17" x14ac:dyDescent="0.25">
      <c r="A14" s="9"/>
      <c r="B14" s="15"/>
      <c r="C14" s="4"/>
      <c r="D14" s="4"/>
      <c r="E14" s="4"/>
      <c r="F14" s="4"/>
      <c r="G14" s="4"/>
      <c r="H14" s="4"/>
      <c r="I14" s="4"/>
      <c r="J14" s="24" t="s">
        <v>17</v>
      </c>
      <c r="K14" s="4"/>
      <c r="L14" s="4"/>
      <c r="M14" s="4"/>
      <c r="N14" s="4"/>
      <c r="O14" s="4"/>
      <c r="P14" s="4"/>
      <c r="Q14" s="12"/>
    </row>
    <row r="15" spans="1:17" ht="15.75" thickBot="1" x14ac:dyDescent="0.3">
      <c r="A15" s="9"/>
      <c r="B15" s="22" t="s">
        <v>16</v>
      </c>
      <c r="C15" s="23">
        <f>SUM(C10:C14)</f>
        <v>4</v>
      </c>
      <c r="D15" s="23">
        <f>SUM(D10:D14)</f>
        <v>0</v>
      </c>
      <c r="E15" s="23">
        <f>SUM(E10:E14)</f>
        <v>3</v>
      </c>
      <c r="F15" s="23">
        <f>SUM(C15:D15)-E15</f>
        <v>1</v>
      </c>
      <c r="G15" s="4"/>
      <c r="H15" s="4"/>
      <c r="I15" s="4"/>
      <c r="J15" s="9"/>
      <c r="K15" s="4"/>
      <c r="L15" s="10"/>
      <c r="M15" s="10"/>
      <c r="N15" s="13" t="s">
        <v>18</v>
      </c>
      <c r="O15" s="25">
        <f>SUMPRODUCT(F21:F28,J21:J28)/SUM(F21:F28)</f>
        <v>1.0248751775976155</v>
      </c>
      <c r="P15" s="26"/>
      <c r="Q15" s="12"/>
    </row>
    <row r="16" spans="1:17" ht="15.75" thickTop="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7"/>
      <c r="K16" s="28"/>
      <c r="L16" s="28"/>
      <c r="M16" s="28"/>
      <c r="N16" s="28"/>
      <c r="O16" s="28"/>
      <c r="P16" s="28"/>
      <c r="Q16" s="29"/>
    </row>
    <row r="17" spans="1:17" x14ac:dyDescent="0.25">
      <c r="A17" s="2" t="s">
        <v>19</v>
      </c>
      <c r="B17" s="3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  <c r="Q17" s="12"/>
    </row>
    <row r="18" spans="1:17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  <c r="Q18" s="12"/>
    </row>
    <row r="19" spans="1:17" x14ac:dyDescent="0.25">
      <c r="A19" s="9"/>
      <c r="B19" s="4"/>
      <c r="C19" s="4"/>
      <c r="D19" s="31"/>
      <c r="E19" s="32" t="s">
        <v>20</v>
      </c>
      <c r="F19" s="32" t="s">
        <v>53</v>
      </c>
      <c r="G19" s="11" t="s">
        <v>2</v>
      </c>
      <c r="H19" s="11" t="s">
        <v>2</v>
      </c>
      <c r="I19" s="32" t="s">
        <v>21</v>
      </c>
      <c r="J19" s="32" t="s">
        <v>22</v>
      </c>
      <c r="K19" s="9"/>
      <c r="L19" s="4"/>
      <c r="M19" s="4"/>
      <c r="N19" s="4"/>
      <c r="O19" s="4"/>
      <c r="P19" s="4"/>
      <c r="Q19" s="12"/>
    </row>
    <row r="20" spans="1:17" x14ac:dyDescent="0.25">
      <c r="A20" s="9"/>
      <c r="B20" s="4"/>
      <c r="C20" s="4"/>
      <c r="D20" s="11" t="s">
        <v>23</v>
      </c>
      <c r="E20" s="32" t="s">
        <v>24</v>
      </c>
      <c r="F20" s="11" t="s">
        <v>77</v>
      </c>
      <c r="G20" s="11" t="s">
        <v>25</v>
      </c>
      <c r="H20" s="13" t="s">
        <v>26</v>
      </c>
      <c r="I20" s="32" t="s">
        <v>27</v>
      </c>
      <c r="J20" s="32" t="s">
        <v>27</v>
      </c>
      <c r="K20" s="9"/>
      <c r="L20" s="4"/>
      <c r="M20" s="4"/>
      <c r="N20" s="4"/>
      <c r="O20" s="4"/>
      <c r="P20" s="4"/>
      <c r="Q20" s="12"/>
    </row>
    <row r="21" spans="1:17" x14ac:dyDescent="0.25">
      <c r="A21" s="45" t="s">
        <v>54</v>
      </c>
      <c r="B21" s="31"/>
      <c r="C21" s="31"/>
      <c r="D21" s="33" t="s">
        <v>55</v>
      </c>
      <c r="E21" s="46" t="s">
        <v>56</v>
      </c>
      <c r="F21" s="34">
        <f>[1]Input!W17</f>
        <v>1200</v>
      </c>
      <c r="G21" s="34">
        <f>IF($I$5&gt;0,VLOOKUP(D21,'[1]Input - Hidden'!$E$17:$U$25,$I$5+5,FALSE),"ERROR")</f>
        <v>2400</v>
      </c>
      <c r="H21" s="34">
        <f>IF($I$5&gt;0,VLOOKUP(D21,'[1]Input - Hidden'!$E$4:$U$12,$I$5+5,FALSE),"ERROR")</f>
        <v>1601</v>
      </c>
      <c r="I21" s="19">
        <f>IF(G21&gt;0,H21/G21,0)</f>
        <v>0.66708333333333336</v>
      </c>
      <c r="J21" s="19">
        <f>IF(F21&gt;0,H21/F21,0)</f>
        <v>1.3341666666666667</v>
      </c>
      <c r="K21" s="9"/>
      <c r="L21" s="4"/>
      <c r="M21" s="4"/>
      <c r="N21" s="4"/>
      <c r="O21" s="4"/>
      <c r="P21" s="4"/>
      <c r="Q21" s="12"/>
    </row>
    <row r="22" spans="1:17" x14ac:dyDescent="0.25">
      <c r="A22" s="45" t="s">
        <v>54</v>
      </c>
      <c r="B22" s="31"/>
      <c r="C22" s="31"/>
      <c r="D22" s="33" t="s">
        <v>57</v>
      </c>
      <c r="E22" s="46" t="s">
        <v>56</v>
      </c>
      <c r="F22" s="34">
        <f>[1]Input!W18</f>
        <v>700</v>
      </c>
      <c r="G22" s="34">
        <f>IF($I$5&gt;0,VLOOKUP(D22,'[1]Input - Hidden'!$E$17:$U$25,$I$5+5,FALSE),"ERROR")</f>
        <v>1400</v>
      </c>
      <c r="H22" s="34">
        <f>IF($I$5&gt;0,VLOOKUP(D22,'[1]Input - Hidden'!$E$4:$U$12,$I$5+5,FALSE),"ERROR")</f>
        <v>789</v>
      </c>
      <c r="I22" s="19">
        <f t="shared" ref="I22:I27" si="1">IF(G22&gt;0,H22/G22,0)</f>
        <v>0.56357142857142861</v>
      </c>
      <c r="J22" s="19">
        <f t="shared" ref="J22:J29" si="2">IF(F22&gt;0,H22/F22,0)</f>
        <v>1.1271428571428572</v>
      </c>
      <c r="K22" s="9"/>
      <c r="L22" s="4"/>
      <c r="M22" s="4"/>
      <c r="N22" s="4"/>
      <c r="O22" s="4"/>
      <c r="P22" s="4"/>
      <c r="Q22" s="12"/>
    </row>
    <row r="23" spans="1:17" x14ac:dyDescent="0.25">
      <c r="A23" s="45" t="s">
        <v>54</v>
      </c>
      <c r="B23" s="4"/>
      <c r="C23" s="4"/>
      <c r="D23" s="33" t="s">
        <v>58</v>
      </c>
      <c r="E23" s="46" t="s">
        <v>56</v>
      </c>
      <c r="F23" s="34">
        <f>[1]Input!W19</f>
        <v>600</v>
      </c>
      <c r="G23" s="34">
        <f>IF($I$5&gt;0,VLOOKUP(D23,'[1]Input - Hidden'!$E$17:$U$25,$I$5+5,FALSE),"ERROR")</f>
        <v>1200</v>
      </c>
      <c r="H23" s="34">
        <f>IF($I$5&gt;0,VLOOKUP(D23,'[1]Input - Hidden'!$E$4:$U$12,$I$5+5,FALSE),"ERROR")</f>
        <v>898</v>
      </c>
      <c r="I23" s="19">
        <f t="shared" si="1"/>
        <v>0.74833333333333329</v>
      </c>
      <c r="J23" s="19">
        <f t="shared" si="2"/>
        <v>1.4966666666666666</v>
      </c>
      <c r="K23" s="9"/>
      <c r="L23" s="4"/>
      <c r="M23" s="4"/>
      <c r="N23" s="4"/>
      <c r="O23" s="4"/>
      <c r="P23" s="4"/>
      <c r="Q23" s="12"/>
    </row>
    <row r="24" spans="1:17" x14ac:dyDescent="0.25">
      <c r="A24" s="45" t="s">
        <v>59</v>
      </c>
      <c r="B24" s="4"/>
      <c r="C24" s="4"/>
      <c r="D24" s="33" t="s">
        <v>60</v>
      </c>
      <c r="E24" s="46" t="s">
        <v>56</v>
      </c>
      <c r="F24" s="34">
        <f>[1]Input!W20</f>
        <v>4050</v>
      </c>
      <c r="G24" s="34">
        <f>IF($I$5&gt;0,VLOOKUP(D24,'[1]Input - Hidden'!$E$17:$U$25,$I$5+5,FALSE),"ERROR")</f>
        <v>4050</v>
      </c>
      <c r="H24" s="34">
        <f>IF($I$5&gt;0,VLOOKUP(D24,'[1]Input - Hidden'!$E$4:$U$12,$I$5+5,FALSE),"ERROR")</f>
        <v>4292</v>
      </c>
      <c r="I24" s="19">
        <f t="shared" si="1"/>
        <v>1.0597530864197531</v>
      </c>
      <c r="J24" s="19">
        <f t="shared" si="2"/>
        <v>1.0597530864197531</v>
      </c>
      <c r="K24" s="9"/>
      <c r="L24" s="4"/>
      <c r="M24" s="4"/>
      <c r="N24" s="4"/>
      <c r="O24" s="4"/>
      <c r="P24" s="4"/>
      <c r="Q24" s="12"/>
    </row>
    <row r="25" spans="1:17" x14ac:dyDescent="0.25">
      <c r="A25" s="45" t="s">
        <v>54</v>
      </c>
      <c r="B25" s="4"/>
      <c r="C25" s="4"/>
      <c r="D25" s="33" t="s">
        <v>61</v>
      </c>
      <c r="E25" s="46" t="s">
        <v>56</v>
      </c>
      <c r="F25" s="34">
        <f>[1]Input!W21</f>
        <v>167</v>
      </c>
      <c r="G25" s="34">
        <f>IF($I$5&gt;0,VLOOKUP(D25,'[1]Input - Hidden'!$E$17:$U$25,$I$5+5,FALSE),"ERROR")</f>
        <v>167</v>
      </c>
      <c r="H25" s="34">
        <f>IF($I$5&gt;0,VLOOKUP(D25,'[1]Input - Hidden'!$E$4:$U$12,$I$5+5,FALSE),"ERROR")</f>
        <v>182</v>
      </c>
      <c r="I25" s="19">
        <f t="shared" si="1"/>
        <v>1.0898203592814371</v>
      </c>
      <c r="J25" s="19">
        <f t="shared" si="2"/>
        <v>1.0898203592814371</v>
      </c>
      <c r="K25" s="9"/>
      <c r="L25" s="4"/>
      <c r="M25" s="4"/>
      <c r="N25" s="4"/>
      <c r="O25" s="4"/>
      <c r="P25" s="4"/>
      <c r="Q25" s="12"/>
    </row>
    <row r="26" spans="1:17" x14ac:dyDescent="0.25">
      <c r="A26" s="45" t="s">
        <v>54</v>
      </c>
      <c r="B26" s="4"/>
      <c r="C26" s="4"/>
      <c r="D26" s="33" t="s">
        <v>62</v>
      </c>
      <c r="E26" s="46" t="s">
        <v>56</v>
      </c>
      <c r="F26" s="34">
        <f>[1]Input!W22</f>
        <v>45</v>
      </c>
      <c r="G26" s="34">
        <f>IF($I$5&gt;0,VLOOKUP(D26,'[1]Input - Hidden'!$E$17:$U$25,$I$5+5,FALSE),"ERROR")</f>
        <v>45</v>
      </c>
      <c r="H26" s="34">
        <f>IF($I$5&gt;0,VLOOKUP(D26,'[1]Input - Hidden'!$E$4:$U$12,$I$5+5,FALSE),"ERROR")</f>
        <v>47</v>
      </c>
      <c r="I26" s="19">
        <f t="shared" si="1"/>
        <v>1.0444444444444445</v>
      </c>
      <c r="J26" s="19">
        <f t="shared" si="2"/>
        <v>1.0444444444444445</v>
      </c>
      <c r="K26" s="9"/>
      <c r="L26" s="4"/>
      <c r="M26" s="4"/>
      <c r="N26" s="4"/>
      <c r="O26" s="4"/>
      <c r="P26" s="4"/>
      <c r="Q26" s="12"/>
    </row>
    <row r="27" spans="1:17" x14ac:dyDescent="0.25">
      <c r="A27" s="45" t="s">
        <v>59</v>
      </c>
      <c r="B27" s="4"/>
      <c r="C27" s="4"/>
      <c r="D27" s="33" t="s">
        <v>63</v>
      </c>
      <c r="E27" s="46" t="s">
        <v>56</v>
      </c>
      <c r="F27" s="34">
        <f>[1]Input!W23</f>
        <v>125.25000000000001</v>
      </c>
      <c r="G27" s="34">
        <f>IF($I$5&gt;0,VLOOKUP(D27,'[1]Input - Hidden'!$E$17:$U$25,$I$5+5,FALSE),"ERROR")</f>
        <v>125.25000000000001</v>
      </c>
      <c r="H27" s="34">
        <f>IF($I$5&gt;0,VLOOKUP(D27,'[1]Input - Hidden'!$E$4:$U$12,$I$5+5,FALSE),"ERROR")</f>
        <v>127.52466475095785</v>
      </c>
      <c r="I27" s="19">
        <f t="shared" si="1"/>
        <v>1.0181609960156315</v>
      </c>
      <c r="J27" s="19">
        <f t="shared" si="2"/>
        <v>1.0181609960156315</v>
      </c>
      <c r="K27" s="9"/>
      <c r="L27" s="4"/>
      <c r="M27" s="4"/>
      <c r="N27" s="4"/>
      <c r="O27" s="4"/>
      <c r="P27" s="4"/>
      <c r="Q27" s="12"/>
    </row>
    <row r="28" spans="1:17" x14ac:dyDescent="0.25">
      <c r="A28" s="45" t="s">
        <v>59</v>
      </c>
      <c r="B28" s="4"/>
      <c r="C28" s="4"/>
      <c r="D28" s="33" t="s">
        <v>64</v>
      </c>
      <c r="E28" s="46" t="s">
        <v>56</v>
      </c>
      <c r="F28" s="34">
        <f>[1]Input!W24</f>
        <v>130761</v>
      </c>
      <c r="G28" s="34">
        <f>IF($I$5&gt;0,VLOOKUP(D28,'[1]Input - Hidden'!$E$17:$U$25,$I$5+5,FALSE),"ERROR")</f>
        <v>130761</v>
      </c>
      <c r="H28" s="34">
        <f>IF($I$5&gt;0,VLOOKUP(D28,'[1]Input - Hidden'!$E$4:$U$12,$I$5+5,FALSE),"ERROR")</f>
        <v>133135.75</v>
      </c>
      <c r="I28" s="19">
        <f>IF(G28&gt;0,H28/G28,0)</f>
        <v>1.0181609960156315</v>
      </c>
      <c r="J28" s="19">
        <f t="shared" si="2"/>
        <v>1.0181609960156315</v>
      </c>
      <c r="K28" s="9"/>
      <c r="L28" s="4"/>
      <c r="M28" s="4"/>
      <c r="N28" s="4"/>
      <c r="O28" s="4"/>
      <c r="P28" s="4"/>
      <c r="Q28" s="12"/>
    </row>
    <row r="29" spans="1:17" x14ac:dyDescent="0.25">
      <c r="A29" s="45" t="s">
        <v>59</v>
      </c>
      <c r="B29" s="4"/>
      <c r="C29" s="4"/>
      <c r="D29" s="33" t="s">
        <v>65</v>
      </c>
      <c r="E29" s="46" t="s">
        <v>56</v>
      </c>
      <c r="F29" s="34">
        <f>[1]Input!W25</f>
        <v>135</v>
      </c>
      <c r="G29" s="34">
        <f>IF($I$5&gt;0,VLOOKUP(D29,'[1]Input - Hidden'!$E$17:$U$25,$I$5+5,FALSE),"ERROR")</f>
        <v>135</v>
      </c>
      <c r="H29" s="34">
        <f>IF($I$5&gt;0,VLOOKUP(D29,'[1]Input - Hidden'!$E$4:$U$12,$I$5+5,FALSE),"ERROR")</f>
        <v>144</v>
      </c>
      <c r="I29" s="19">
        <f t="shared" ref="I29" si="3">IF(G29&gt;0,H29/G29,0)</f>
        <v>1.0666666666666667</v>
      </c>
      <c r="J29" s="19">
        <f t="shared" si="2"/>
        <v>1.0666666666666667</v>
      </c>
      <c r="K29" s="9"/>
      <c r="L29" s="4"/>
      <c r="M29" s="4"/>
      <c r="N29" s="4"/>
      <c r="O29" s="4"/>
      <c r="P29" s="4"/>
      <c r="Q29" s="12"/>
    </row>
    <row r="30" spans="1:17" x14ac:dyDescent="0.25">
      <c r="A30" s="9" t="s">
        <v>66</v>
      </c>
      <c r="B30" s="4"/>
      <c r="C30" s="4"/>
      <c r="D30" s="35"/>
      <c r="E30" s="4"/>
      <c r="F30" s="4"/>
      <c r="G30" s="4"/>
      <c r="H30" s="4"/>
      <c r="I30" s="4"/>
      <c r="J30" s="19"/>
      <c r="K30" s="9"/>
      <c r="L30" s="4"/>
      <c r="M30" s="4"/>
      <c r="N30" s="4"/>
      <c r="O30" s="4"/>
      <c r="P30" s="4"/>
      <c r="Q30" s="12"/>
    </row>
    <row r="31" spans="1:17" x14ac:dyDescent="0.25">
      <c r="A31" s="9" t="s">
        <v>67</v>
      </c>
      <c r="B31" s="4"/>
      <c r="C31" s="4"/>
      <c r="D31" s="35"/>
      <c r="E31" s="4"/>
      <c r="F31" s="4"/>
      <c r="G31" s="4"/>
      <c r="H31" s="4"/>
      <c r="I31" s="4"/>
      <c r="J31" s="19"/>
      <c r="K31" s="9"/>
      <c r="L31" s="4"/>
      <c r="M31" s="4"/>
      <c r="N31" s="4"/>
      <c r="O31" s="4"/>
      <c r="P31" s="4"/>
      <c r="Q31" s="12"/>
    </row>
    <row r="32" spans="1:17" x14ac:dyDescent="0.25">
      <c r="A32" s="9" t="s">
        <v>68</v>
      </c>
      <c r="B32" s="4"/>
      <c r="C32" s="4"/>
      <c r="D32" s="4"/>
      <c r="E32" s="4"/>
      <c r="F32" s="10"/>
      <c r="G32" s="10"/>
      <c r="H32" s="4"/>
      <c r="I32" s="4"/>
      <c r="J32" s="4"/>
      <c r="K32" s="27"/>
      <c r="L32" s="28"/>
      <c r="M32" s="28"/>
      <c r="N32" s="28"/>
      <c r="O32" s="28"/>
      <c r="P32" s="28"/>
      <c r="Q32" s="29"/>
    </row>
    <row r="33" spans="1:19" x14ac:dyDescent="0.25">
      <c r="A33" s="2" t="s">
        <v>28</v>
      </c>
      <c r="B33" s="3"/>
      <c r="C33" s="7"/>
      <c r="D33" s="7"/>
      <c r="E33" s="7"/>
      <c r="F33" s="7"/>
      <c r="G33" s="7"/>
      <c r="H33" s="7"/>
      <c r="I33" s="7"/>
      <c r="J33" s="47" t="s">
        <v>29</v>
      </c>
      <c r="K33" s="6"/>
      <c r="L33" s="36"/>
      <c r="M33" s="36"/>
      <c r="N33" s="36"/>
      <c r="O33" s="36"/>
      <c r="P33" s="36"/>
      <c r="Q33" s="37"/>
    </row>
    <row r="34" spans="1:19" x14ac:dyDescent="0.25">
      <c r="A34" s="21"/>
      <c r="B34" s="10"/>
      <c r="C34" s="4"/>
      <c r="D34" s="4"/>
      <c r="E34" s="4"/>
      <c r="F34" s="4"/>
      <c r="G34" s="4"/>
      <c r="H34" s="4"/>
      <c r="I34" s="4"/>
      <c r="J34" s="10"/>
      <c r="K34" s="10"/>
      <c r="L34" s="10"/>
      <c r="M34" s="10"/>
      <c r="N34" s="10"/>
      <c r="O34" s="11" t="s">
        <v>69</v>
      </c>
      <c r="P34" s="40">
        <f>[1]Input!W43</f>
        <v>2175</v>
      </c>
      <c r="Q34" s="20"/>
    </row>
    <row r="35" spans="1:19" x14ac:dyDescent="0.25">
      <c r="A35" s="21"/>
      <c r="B35" s="10"/>
      <c r="C35" s="4"/>
      <c r="D35" s="4"/>
      <c r="E35" s="4"/>
      <c r="F35" s="4"/>
      <c r="G35" s="4"/>
      <c r="H35" s="4"/>
      <c r="I35" s="4"/>
      <c r="J35" s="11" t="s">
        <v>44</v>
      </c>
      <c r="K35" s="40">
        <f>[1]FosterGrandParents!G46</f>
        <v>2781</v>
      </c>
      <c r="L35" s="10"/>
      <c r="M35" s="10"/>
      <c r="N35" s="10"/>
      <c r="O35" s="11" t="s">
        <v>70</v>
      </c>
      <c r="P35" s="40">
        <f>[1]Input!W44</f>
        <v>51347</v>
      </c>
      <c r="Q35" s="20"/>
    </row>
    <row r="36" spans="1:19" s="39" customFormat="1" x14ac:dyDescent="0.25">
      <c r="A36" s="21"/>
      <c r="B36" s="10"/>
      <c r="C36" s="10"/>
      <c r="D36" s="38" t="s">
        <v>30</v>
      </c>
      <c r="E36" s="38" t="s">
        <v>31</v>
      </c>
      <c r="F36" s="38" t="s">
        <v>32</v>
      </c>
      <c r="G36" s="38" t="s">
        <v>33</v>
      </c>
      <c r="H36" s="10"/>
      <c r="I36" s="10"/>
      <c r="J36" s="11" t="s">
        <v>46</v>
      </c>
      <c r="K36" s="40">
        <f>[1]FosterGrandParents!H46</f>
        <v>6338</v>
      </c>
      <c r="L36" s="11" t="s">
        <v>49</v>
      </c>
      <c r="M36" s="40">
        <f>[1]Input!O46</f>
        <v>7198</v>
      </c>
      <c r="N36" s="10"/>
      <c r="O36" s="11" t="s">
        <v>71</v>
      </c>
      <c r="P36" s="40">
        <f>[1]Input!W45</f>
        <v>0</v>
      </c>
      <c r="Q36" s="20"/>
    </row>
    <row r="37" spans="1:19" x14ac:dyDescent="0.25">
      <c r="A37" s="9"/>
      <c r="B37" s="4"/>
      <c r="C37" s="11" t="s">
        <v>34</v>
      </c>
      <c r="D37" s="48">
        <f>'[1]Division Strategic Plan'!S82</f>
        <v>0.27777777777777779</v>
      </c>
      <c r="E37" s="49">
        <f>'[1]Division Strategic Plan'!S83</f>
        <v>0.4</v>
      </c>
      <c r="F37" s="49" t="str">
        <f>'[1]Division Strategic Plan'!S84</f>
        <v>N/A</v>
      </c>
      <c r="G37" s="49" t="str">
        <f>'[1]Division Strategic Plan'!S85</f>
        <v>N/A</v>
      </c>
      <c r="H37" s="13"/>
      <c r="I37" s="13"/>
      <c r="J37" s="11" t="s">
        <v>50</v>
      </c>
      <c r="K37" s="40">
        <f>[1]FosterGrandParents!I46</f>
        <v>5091</v>
      </c>
      <c r="L37" s="11" t="s">
        <v>36</v>
      </c>
      <c r="M37" s="40">
        <f>[1]Input!P46</f>
        <v>5796</v>
      </c>
      <c r="N37" s="11"/>
      <c r="O37" s="11" t="s">
        <v>72</v>
      </c>
      <c r="P37" s="40">
        <f>SUM(K38:K42,M37:M42)</f>
        <v>46324</v>
      </c>
      <c r="Q37" s="20"/>
    </row>
    <row r="38" spans="1:19" x14ac:dyDescent="0.25">
      <c r="A38" s="30"/>
      <c r="B38" s="31"/>
      <c r="C38" s="4"/>
      <c r="D38" s="4"/>
      <c r="E38" s="4"/>
      <c r="F38" s="4"/>
      <c r="G38" s="4"/>
      <c r="H38" s="4"/>
      <c r="I38" s="4"/>
      <c r="J38" s="11" t="s">
        <v>35</v>
      </c>
      <c r="K38" s="40">
        <f>[1]Input!J46</f>
        <v>5398</v>
      </c>
      <c r="L38" s="11" t="s">
        <v>38</v>
      </c>
      <c r="M38" s="40">
        <f>[1]Input!Q46</f>
        <v>6410</v>
      </c>
      <c r="N38" s="11"/>
      <c r="Q38" s="12"/>
    </row>
    <row r="39" spans="1:19" x14ac:dyDescent="0.25">
      <c r="A39" s="9"/>
      <c r="B39" s="4"/>
      <c r="C39" s="4"/>
      <c r="D39" s="4"/>
      <c r="E39" s="4"/>
      <c r="F39" s="4"/>
      <c r="G39" s="4"/>
      <c r="H39" s="4"/>
      <c r="I39" s="4"/>
      <c r="J39" s="11" t="s">
        <v>37</v>
      </c>
      <c r="K39" s="40">
        <f>[1]Input!K46</f>
        <v>4951</v>
      </c>
      <c r="L39" s="11" t="s">
        <v>40</v>
      </c>
      <c r="M39" s="40">
        <f>[1]Input!R46</f>
        <v>5550</v>
      </c>
      <c r="N39" s="11"/>
      <c r="O39" s="11" t="s">
        <v>73</v>
      </c>
      <c r="P39" s="40">
        <f>SUM([1]FosterGrandParents!G43:R43)</f>
        <v>2175</v>
      </c>
      <c r="Q39" s="12"/>
    </row>
    <row r="40" spans="1:19" x14ac:dyDescent="0.25">
      <c r="A40" s="9"/>
      <c r="B40" s="4"/>
      <c r="C40" s="11" t="s">
        <v>41</v>
      </c>
      <c r="D40" s="49" t="str">
        <f>'[1]Division Strategic Plan'!S87</f>
        <v>N/A</v>
      </c>
      <c r="E40" s="4"/>
      <c r="F40" s="11" t="s">
        <v>42</v>
      </c>
      <c r="G40" s="48">
        <f>'[1]Division Strategic Plan'!S88</f>
        <v>0.94444444444444442</v>
      </c>
      <c r="H40" s="13"/>
      <c r="I40" s="4"/>
      <c r="J40" s="11" t="s">
        <v>39</v>
      </c>
      <c r="K40" s="40">
        <f>[1]Input!L46</f>
        <v>7692</v>
      </c>
      <c r="L40" s="11" t="s">
        <v>44</v>
      </c>
      <c r="M40" s="40">
        <f>[1]Input!S46</f>
        <v>0</v>
      </c>
      <c r="N40" s="11"/>
      <c r="O40" s="11" t="s">
        <v>74</v>
      </c>
      <c r="P40" s="40">
        <f>SUM([1]FosterGrandParents!G44:R44)</f>
        <v>65557</v>
      </c>
      <c r="Q40" s="12"/>
    </row>
    <row r="41" spans="1:19" x14ac:dyDescent="0.25">
      <c r="A41" s="9"/>
      <c r="B41" s="4"/>
      <c r="C41" s="4"/>
      <c r="D41" s="4"/>
      <c r="E41" s="4"/>
      <c r="F41" s="4"/>
      <c r="G41" s="4"/>
      <c r="H41" s="13"/>
      <c r="I41" s="4"/>
      <c r="J41" s="11" t="s">
        <v>43</v>
      </c>
      <c r="K41" s="40">
        <f>[1]Input!M46</f>
        <v>4456</v>
      </c>
      <c r="L41" s="11" t="s">
        <v>46</v>
      </c>
      <c r="M41" s="40">
        <f>[1]Input!T46</f>
        <v>0</v>
      </c>
      <c r="N41" s="4"/>
      <c r="O41" s="11" t="s">
        <v>75</v>
      </c>
      <c r="P41" s="40">
        <f>SUM([1]FosterGrandParents!G45:R45)</f>
        <v>0</v>
      </c>
      <c r="Q41" s="12"/>
    </row>
    <row r="42" spans="1:19" x14ac:dyDescent="0.25">
      <c r="A42" s="9"/>
      <c r="B42" s="4"/>
      <c r="C42" s="11" t="s">
        <v>47</v>
      </c>
      <c r="D42" s="49">
        <f>'[1]Division Strategic Plan'!S89</f>
        <v>0.58333333333333337</v>
      </c>
      <c r="E42" s="4"/>
      <c r="F42" s="11" t="s">
        <v>48</v>
      </c>
      <c r="G42" s="48">
        <f>'[1]Division Strategic Plan'!S90</f>
        <v>1</v>
      </c>
      <c r="H42" s="4"/>
      <c r="I42" s="4"/>
      <c r="J42" s="11" t="s">
        <v>45</v>
      </c>
      <c r="K42" s="40">
        <f>[1]Input!N46</f>
        <v>6071</v>
      </c>
      <c r="L42" s="11" t="s">
        <v>50</v>
      </c>
      <c r="M42" s="40">
        <f>[1]Input!U46</f>
        <v>0</v>
      </c>
      <c r="N42" s="4"/>
      <c r="O42" s="11" t="s">
        <v>76</v>
      </c>
      <c r="P42" s="40">
        <f>SUM([1]FosterGrandParents!G46:R46)</f>
        <v>67732</v>
      </c>
      <c r="Q42" s="20"/>
    </row>
    <row r="43" spans="1:19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41"/>
      <c r="K43" s="41"/>
      <c r="L43" s="41"/>
      <c r="M43" s="41"/>
      <c r="N43" s="41"/>
      <c r="O43" s="41"/>
      <c r="P43" s="41"/>
      <c r="Q43" s="42"/>
    </row>
    <row r="46" spans="1:19" x14ac:dyDescent="0.25"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25">
      <c r="H47" s="4"/>
      <c r="I47" s="4"/>
      <c r="J47" s="4"/>
      <c r="K47" s="4"/>
      <c r="L47" s="4"/>
      <c r="M47" s="4"/>
      <c r="N47" s="10"/>
      <c r="O47" s="10"/>
      <c r="P47" s="10"/>
      <c r="Q47" s="4"/>
      <c r="R47" s="4"/>
      <c r="S47" s="4"/>
    </row>
    <row r="48" spans="1:19" x14ac:dyDescent="0.25"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8:19" x14ac:dyDescent="0.25">
      <c r="H49" s="4"/>
      <c r="I49" s="4"/>
      <c r="J49" s="4"/>
      <c r="K49" s="4"/>
      <c r="L49" s="4"/>
      <c r="M49" s="4"/>
      <c r="N49" s="10"/>
      <c r="O49" s="10"/>
      <c r="P49" s="10"/>
      <c r="Q49" s="4"/>
      <c r="R49" s="4"/>
      <c r="S49" s="4"/>
    </row>
    <row r="50" spans="8:19" x14ac:dyDescent="0.25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8:19" x14ac:dyDescent="0.25"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8:19" x14ac:dyDescent="0.25">
      <c r="R52" s="4"/>
    </row>
  </sheetData>
  <sheetProtection selectLockedCells="1"/>
  <mergeCells count="8">
    <mergeCell ref="A1:Q1"/>
    <mergeCell ref="A2:Q2"/>
    <mergeCell ref="A3:Q3"/>
    <mergeCell ref="A4:Q4"/>
    <mergeCell ref="A5:C5"/>
    <mergeCell ref="D5:H5"/>
    <mergeCell ref="J5:L5"/>
    <mergeCell ref="M5:Q5"/>
  </mergeCells>
  <conditionalFormatting sqref="J21:J29">
    <cfRule type="cellIs" dxfId="5" priority="5" operator="between">
      <formula>0.01</formula>
      <formula>0.849999999</formula>
    </cfRule>
    <cfRule type="cellIs" dxfId="4" priority="6" operator="greaterThan">
      <formula>1.15</formula>
    </cfRule>
  </conditionalFormatting>
  <conditionalFormatting sqref="I21">
    <cfRule type="cellIs" dxfId="3" priority="3" operator="between">
      <formula>0.01</formula>
      <formula>0.85</formula>
    </cfRule>
    <cfRule type="cellIs" dxfId="2" priority="4" operator="greaterThan">
      <formula>1.15</formula>
    </cfRule>
  </conditionalFormatting>
  <conditionalFormatting sqref="I22:I29">
    <cfRule type="cellIs" dxfId="1" priority="1" operator="between">
      <formula>0.01</formula>
      <formula>0.849999</formula>
    </cfRule>
    <cfRule type="cellIs" dxfId="0" priority="2" operator="greaterThan">
      <formula>1.15</formula>
    </cfRule>
  </conditionalFormatting>
  <pageMargins left="0.2" right="0.2" top="0.25" bottom="0.25" header="0.1" footer="0.1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Foster Grandparents_PMR</vt:lpstr>
    </vt:vector>
  </TitlesOfParts>
  <Company>United Planning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Ofori-Addo</dc:creator>
  <cp:lastModifiedBy>Daniel Ofori-Addo</cp:lastModifiedBy>
  <dcterms:created xsi:type="dcterms:W3CDTF">2018-07-17T14:20:41Z</dcterms:created>
  <dcterms:modified xsi:type="dcterms:W3CDTF">2018-07-17T15:05:07Z</dcterms:modified>
</cp:coreProperties>
</file>