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min\Annual Conventions\2018\AoG\Webinar\FINAL 20170717\"/>
    </mc:Choice>
  </mc:AlternateContent>
  <bookViews>
    <workbookView xWindow="0" yWindow="0" windowWidth="19200" windowHeight="12180"/>
  </bookViews>
  <sheets>
    <sheet name="Advocacy Division_PMR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2" l="1"/>
  <c r="K54" i="2"/>
  <c r="G54" i="2"/>
  <c r="D54" i="2"/>
  <c r="M53" i="2"/>
  <c r="K53" i="2"/>
  <c r="M52" i="2"/>
  <c r="K52" i="2"/>
  <c r="G52" i="2"/>
  <c r="D52" i="2"/>
  <c r="P51" i="2"/>
  <c r="M51" i="2"/>
  <c r="K51" i="2"/>
  <c r="P50" i="2"/>
  <c r="M50" i="2"/>
  <c r="K50" i="2"/>
  <c r="P49" i="2"/>
  <c r="M49" i="2"/>
  <c r="K49" i="2"/>
  <c r="G49" i="2"/>
  <c r="F49" i="2"/>
  <c r="E49" i="2"/>
  <c r="D49" i="2"/>
  <c r="H43" i="2"/>
  <c r="F43" i="2"/>
  <c r="E43" i="2"/>
  <c r="H42" i="2"/>
  <c r="F42" i="2"/>
  <c r="J42" i="2" s="1"/>
  <c r="E42" i="2"/>
  <c r="H41" i="2"/>
  <c r="F41" i="2"/>
  <c r="J41" i="2" s="1"/>
  <c r="E41" i="2"/>
  <c r="H40" i="2"/>
  <c r="J40" i="2" s="1"/>
  <c r="F40" i="2"/>
  <c r="E40" i="2"/>
  <c r="H39" i="2"/>
  <c r="F39" i="2"/>
  <c r="E39" i="2"/>
  <c r="H38" i="2"/>
  <c r="F38" i="2"/>
  <c r="E38" i="2"/>
  <c r="H37" i="2"/>
  <c r="F37" i="2"/>
  <c r="J37" i="2" s="1"/>
  <c r="E37" i="2"/>
  <c r="H36" i="2"/>
  <c r="F36" i="2"/>
  <c r="E36" i="2"/>
  <c r="H35" i="2"/>
  <c r="F35" i="2"/>
  <c r="E35" i="2"/>
  <c r="H34" i="2"/>
  <c r="F34" i="2"/>
  <c r="J34" i="2" s="1"/>
  <c r="E34" i="2"/>
  <c r="H33" i="2"/>
  <c r="F33" i="2"/>
  <c r="J33" i="2" s="1"/>
  <c r="E33" i="2"/>
  <c r="H31" i="2"/>
  <c r="F31" i="2"/>
  <c r="E31" i="2"/>
  <c r="H30" i="2"/>
  <c r="F30" i="2"/>
  <c r="J30" i="2" s="1"/>
  <c r="E30" i="2"/>
  <c r="H29" i="2"/>
  <c r="F29" i="2"/>
  <c r="J29" i="2" s="1"/>
  <c r="E29" i="2"/>
  <c r="H28" i="2"/>
  <c r="F28" i="2"/>
  <c r="J28" i="2" s="1"/>
  <c r="E28" i="2"/>
  <c r="H27" i="2"/>
  <c r="F27" i="2"/>
  <c r="E27" i="2"/>
  <c r="H26" i="2"/>
  <c r="F26" i="2"/>
  <c r="E26" i="2"/>
  <c r="H25" i="2"/>
  <c r="F25" i="2"/>
  <c r="E25" i="2"/>
  <c r="H24" i="2"/>
  <c r="F24" i="2"/>
  <c r="J24" i="2" s="1"/>
  <c r="E24" i="2"/>
  <c r="H23" i="2"/>
  <c r="F23" i="2"/>
  <c r="E23" i="2"/>
  <c r="D13" i="2"/>
  <c r="C13" i="2"/>
  <c r="B13" i="2"/>
  <c r="D12" i="2"/>
  <c r="C12" i="2"/>
  <c r="B12" i="2"/>
  <c r="D11" i="2"/>
  <c r="C11" i="2"/>
  <c r="B11" i="2"/>
  <c r="L10" i="2"/>
  <c r="D10" i="2"/>
  <c r="C10" i="2"/>
  <c r="B10" i="2"/>
  <c r="I5" i="2"/>
  <c r="G30" i="2" s="1"/>
  <c r="I30" i="2" s="1"/>
  <c r="J25" i="2" l="1"/>
  <c r="J39" i="2"/>
  <c r="F12" i="2"/>
  <c r="J26" i="2"/>
  <c r="C14" i="2"/>
  <c r="J31" i="2"/>
  <c r="J35" i="2"/>
  <c r="P52" i="2"/>
  <c r="J36" i="2"/>
  <c r="J23" i="2"/>
  <c r="D14" i="2"/>
  <c r="J27" i="2"/>
  <c r="J38" i="2"/>
  <c r="J43" i="2"/>
  <c r="F11" i="2"/>
  <c r="N10" i="2"/>
  <c r="O10" i="2" s="1"/>
  <c r="G23" i="2"/>
  <c r="I23" i="2" s="1"/>
  <c r="G27" i="2"/>
  <c r="I27" i="2" s="1"/>
  <c r="G31" i="2"/>
  <c r="I31" i="2" s="1"/>
  <c r="G36" i="2"/>
  <c r="I36" i="2" s="1"/>
  <c r="G40" i="2"/>
  <c r="I40" i="2" s="1"/>
  <c r="G24" i="2"/>
  <c r="I24" i="2" s="1"/>
  <c r="G28" i="2"/>
  <c r="I28" i="2" s="1"/>
  <c r="G37" i="2"/>
  <c r="I37" i="2" s="1"/>
  <c r="G35" i="2"/>
  <c r="I35" i="2" s="1"/>
  <c r="G39" i="2"/>
  <c r="I39" i="2" s="1"/>
  <c r="G43" i="2"/>
  <c r="I43" i="2" s="1"/>
  <c r="F10" i="2"/>
  <c r="G25" i="2"/>
  <c r="I25" i="2" s="1"/>
  <c r="G29" i="2"/>
  <c r="I29" i="2" s="1"/>
  <c r="G34" i="2"/>
  <c r="I34" i="2" s="1"/>
  <c r="G38" i="2"/>
  <c r="I38" i="2" s="1"/>
  <c r="G42" i="2"/>
  <c r="I42" i="2" s="1"/>
  <c r="M10" i="2"/>
  <c r="E13" i="2"/>
  <c r="F13" i="2" s="1"/>
  <c r="G33" i="2"/>
  <c r="I33" i="2" s="1"/>
  <c r="G41" i="2"/>
  <c r="I41" i="2" s="1"/>
  <c r="G26" i="2"/>
  <c r="I26" i="2" s="1"/>
  <c r="O15" i="2" l="1"/>
  <c r="F14" i="2"/>
  <c r="E14" i="2"/>
</calcChain>
</file>

<file path=xl/sharedStrings.xml><?xml version="1.0" encoding="utf-8"?>
<sst xmlns="http://schemas.openxmlformats.org/spreadsheetml/2006/main" count="89" uniqueCount="84">
  <si>
    <t>ADVOCACY DIVISION</t>
  </si>
  <si>
    <t>PERSONNEL</t>
  </si>
  <si>
    <t>FINANCES</t>
  </si>
  <si>
    <t>YTD</t>
  </si>
  <si>
    <t>Total</t>
  </si>
  <si>
    <t>Planned</t>
  </si>
  <si>
    <t xml:space="preserve">Actual </t>
  </si>
  <si>
    <t>Budgeted</t>
  </si>
  <si>
    <t>Revisions</t>
  </si>
  <si>
    <t>Filled</t>
  </si>
  <si>
    <t>Vacant</t>
  </si>
  <si>
    <t>Budget</t>
  </si>
  <si>
    <t>Expenses</t>
  </si>
  <si>
    <t>%</t>
  </si>
  <si>
    <t>finances</t>
  </si>
  <si>
    <t>MACRO METRICS</t>
  </si>
  <si>
    <t>YTD Unduplicated Number of Customers Served</t>
  </si>
  <si>
    <t>TOTAL STAFF</t>
  </si>
  <si>
    <t>undup</t>
  </si>
  <si>
    <t>YTD Weighted Average Performance</t>
  </si>
  <si>
    <t>PERFORMANCE INDICATORS</t>
  </si>
  <si>
    <t>CASA</t>
  </si>
  <si>
    <r>
      <rPr>
        <sz val="11"/>
        <color theme="0"/>
        <rFont val="Calibri"/>
        <family val="2"/>
        <scheme val="minor"/>
      </rPr>
      <t xml:space="preserve">PLAN -  </t>
    </r>
    <r>
      <rPr>
        <sz val="11"/>
        <color theme="3"/>
        <rFont val="Calibri"/>
        <family val="2"/>
        <scheme val="minor"/>
      </rPr>
      <t>YTD</t>
    </r>
  </si>
  <si>
    <r>
      <rPr>
        <sz val="11"/>
        <color theme="0"/>
        <rFont val="Calibri"/>
        <family val="2"/>
        <scheme val="minor"/>
      </rPr>
      <t xml:space="preserve">ACTUAL - </t>
    </r>
    <r>
      <rPr>
        <sz val="11"/>
        <color theme="3"/>
        <rFont val="Calibri"/>
        <family val="2"/>
        <scheme val="minor"/>
      </rPr>
      <t>YTD</t>
    </r>
  </si>
  <si>
    <t>% YTD</t>
  </si>
  <si>
    <t>% ANNUAL</t>
  </si>
  <si>
    <t>PERFORMANCE INDICATOR</t>
  </si>
  <si>
    <t>CODE</t>
  </si>
  <si>
    <r>
      <rPr>
        <sz val="11"/>
        <color theme="0"/>
        <rFont val="Calibri"/>
        <family val="2"/>
        <scheme val="minor"/>
      </rPr>
      <t xml:space="preserve"> 2014 </t>
    </r>
    <r>
      <rPr>
        <sz val="11"/>
        <color theme="3"/>
        <rFont val="Calibri"/>
        <family val="2"/>
        <scheme val="minor"/>
      </rPr>
      <t>PLAN</t>
    </r>
  </si>
  <si>
    <r>
      <rPr>
        <sz val="11"/>
        <color theme="0"/>
        <rFont val="Calibri"/>
        <family val="2"/>
        <scheme val="minor"/>
      </rPr>
      <t xml:space="preserve">YTD </t>
    </r>
    <r>
      <rPr>
        <sz val="11"/>
        <color theme="3"/>
        <rFont val="Calibri"/>
        <family val="2"/>
        <scheme val="minor"/>
      </rPr>
      <t>PLAN</t>
    </r>
  </si>
  <si>
    <r>
      <rPr>
        <sz val="11"/>
        <color theme="0"/>
        <rFont val="Calibri"/>
        <family val="2"/>
        <scheme val="minor"/>
      </rPr>
      <t xml:space="preserve">YTD </t>
    </r>
    <r>
      <rPr>
        <sz val="11"/>
        <color theme="3"/>
        <rFont val="Calibri"/>
        <family val="2"/>
        <scheme val="minor"/>
      </rPr>
      <t>ACTUAL</t>
    </r>
  </si>
  <si>
    <t>ACTUAL</t>
  </si>
  <si>
    <t># Indiv/Fellowships</t>
  </si>
  <si>
    <t># Indiv/Internships</t>
  </si>
  <si>
    <t># Indiv/Volunteer to work</t>
  </si>
  <si>
    <t xml:space="preserve"># Indiv/Community Service </t>
  </si>
  <si>
    <t xml:space="preserve"># Indiv/Community Members </t>
  </si>
  <si>
    <t xml:space="preserve"># Indiv/Professional Skilled </t>
  </si>
  <si>
    <t xml:space="preserve"># Indiv/Staff Volunteers </t>
  </si>
  <si>
    <t xml:space="preserve"># Indiv/Total Low Income Volunteers </t>
  </si>
  <si>
    <t xml:space="preserve"># Indiv/Total Non-Low Income Volunteers </t>
  </si>
  <si>
    <t>INITIATIVES</t>
  </si>
  <si>
    <t># Indiv/ Benefited (Food Drops)</t>
  </si>
  <si>
    <t># Indiv/ Benefited (Neigbrhd Improvt Initiative)</t>
  </si>
  <si>
    <t># Indiv/ Benefited (Community Leadership Academy)</t>
  </si>
  <si>
    <t># Indiv/ Benefited (Facing Poverty Forums)</t>
  </si>
  <si>
    <t># Indiv/ Benefited (Toastmasters)</t>
  </si>
  <si>
    <t># Indiv/ Benefited (UPO Opportunity Advocates)</t>
  </si>
  <si>
    <t># of Seniors receiving services from Community Action</t>
  </si>
  <si>
    <t># Indiv/ Benefited (Community Service Events)</t>
  </si>
  <si>
    <t># Indiv/ Testified before Legislative Bodies</t>
  </si>
  <si>
    <t># Indiv/ Benefited from Voter Registration Drives</t>
  </si>
  <si>
    <t xml:space="preserve">#Partnerships </t>
  </si>
  <si>
    <t>NB: Green means actual exceeds YTD target by more than 15% and red means actual is below 85% of YTD target.</t>
  </si>
  <si>
    <t>STRATEGIC PLAN</t>
  </si>
  <si>
    <t>LEVERAGE</t>
  </si>
  <si>
    <t>1st QTR</t>
  </si>
  <si>
    <t>2nd QTR</t>
  </si>
  <si>
    <t>3rd QTR</t>
  </si>
  <si>
    <t>4th QTR</t>
  </si>
  <si>
    <t>FY 17 % Completed</t>
  </si>
  <si>
    <t>Oct</t>
  </si>
  <si>
    <t>Apr</t>
  </si>
  <si>
    <t>YTD Cash</t>
  </si>
  <si>
    <t>Nov</t>
  </si>
  <si>
    <t>May</t>
  </si>
  <si>
    <t>YTD Services</t>
  </si>
  <si>
    <t>Dec</t>
  </si>
  <si>
    <t>Jun</t>
  </si>
  <si>
    <t>YTD Materials</t>
  </si>
  <si>
    <t>FY 13 % Completed</t>
  </si>
  <si>
    <t>FY 14 % Completed</t>
  </si>
  <si>
    <t>Jan</t>
  </si>
  <si>
    <t>Jul</t>
  </si>
  <si>
    <t>YTD Total</t>
  </si>
  <si>
    <t>Feb</t>
  </si>
  <si>
    <t>Aug</t>
  </si>
  <si>
    <t>FY 15 % Completed</t>
  </si>
  <si>
    <t>FY 16 % Completed</t>
  </si>
  <si>
    <t>Mar</t>
  </si>
  <si>
    <t>Sep</t>
  </si>
  <si>
    <t>FY 2017 PERFORMANCE MEASUREMENT REPORT (PMR)</t>
  </si>
  <si>
    <t>6/30/2017</t>
  </si>
  <si>
    <r>
      <rPr>
        <sz val="11"/>
        <color theme="0"/>
        <rFont val="Calibri"/>
        <family val="2"/>
        <scheme val="minor"/>
      </rPr>
      <t xml:space="preserve">GOAL - </t>
    </r>
    <r>
      <rPr>
        <sz val="11"/>
        <color theme="3"/>
        <rFont val="Calibri"/>
        <family val="2"/>
        <scheme val="minor"/>
      </rPr>
      <t>FY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</si>
</sst>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7" xfId="0" applyFont="1" applyBorder="1" applyAlignment="1">
      <alignment horizontal="left"/>
    </xf>
    <xf numFmtId="0" fontId="2" fillId="2" borderId="9" xfId="0" applyFont="1" applyFill="1" applyBorder="1"/>
    <xf numFmtId="0" fontId="2" fillId="2" borderId="10" xfId="0" applyFont="1" applyFill="1" applyBorder="1"/>
    <xf numFmtId="0" fontId="0" fillId="0" borderId="0" xfId="0" applyBorder="1"/>
    <xf numFmtId="0" fontId="2" fillId="2" borderId="6" xfId="0" applyFont="1" applyFill="1" applyBorder="1"/>
    <xf numFmtId="0" fontId="0" fillId="2" borderId="8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/>
    <xf numFmtId="0" fontId="5" fillId="0" borderId="0" xfId="0" applyFont="1" applyBorder="1" applyAlignment="1">
      <alignment horizontal="right"/>
    </xf>
    <xf numFmtId="0" fontId="0" fillId="0" borderId="5" xfId="0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/>
    <xf numFmtId="44" fontId="6" fillId="0" borderId="11" xfId="2" applyFont="1" applyBorder="1"/>
    <xf numFmtId="10" fontId="0" fillId="0" borderId="11" xfId="3" applyNumberFormat="1" applyFont="1" applyBorder="1"/>
    <xf numFmtId="10" fontId="0" fillId="0" borderId="0" xfId="3" applyNumberFormat="1" applyFont="1" applyBorder="1"/>
    <xf numFmtId="0" fontId="0" fillId="0" borderId="5" xfId="0" applyFill="1" applyBorder="1"/>
    <xf numFmtId="0" fontId="2" fillId="0" borderId="4" xfId="0" applyFont="1" applyFill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0" fontId="0" fillId="0" borderId="11" xfId="0" applyBorder="1"/>
    <xf numFmtId="0" fontId="2" fillId="0" borderId="4" xfId="0" applyFont="1" applyBorder="1"/>
    <xf numFmtId="10" fontId="0" fillId="0" borderId="12" xfId="3" applyNumberFormat="1" applyFont="1" applyFill="1" applyBorder="1"/>
    <xf numFmtId="10" fontId="0" fillId="0" borderId="0" xfId="3" applyNumberFormat="1" applyFont="1" applyFill="1" applyBorder="1"/>
    <xf numFmtId="0" fontId="0" fillId="0" borderId="9" xfId="0" applyBorder="1"/>
    <xf numFmtId="0" fontId="0" fillId="0" borderId="13" xfId="0" applyBorder="1"/>
    <xf numFmtId="0" fontId="0" fillId="0" borderId="10" xfId="0" applyBorder="1"/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65" fontId="0" fillId="0" borderId="0" xfId="1" applyNumberFormat="1" applyFont="1" applyBorder="1"/>
    <xf numFmtId="9" fontId="0" fillId="0" borderId="0" xfId="3" applyFont="1" applyBorder="1"/>
    <xf numFmtId="0" fontId="7" fillId="0" borderId="0" xfId="0" applyFont="1" applyFill="1" applyBorder="1" applyAlignment="1">
      <alignment horizontal="right"/>
    </xf>
    <xf numFmtId="16" fontId="0" fillId="0" borderId="0" xfId="0" applyNumberFormat="1"/>
    <xf numFmtId="0" fontId="6" fillId="0" borderId="0" xfId="0" applyFont="1" applyBorder="1" applyAlignment="1">
      <alignment horizontal="right"/>
    </xf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Fill="1" applyBorder="1"/>
    <xf numFmtId="0" fontId="0" fillId="0" borderId="0" xfId="0" applyFill="1"/>
    <xf numFmtId="9" fontId="0" fillId="0" borderId="12" xfId="0" applyNumberFormat="1" applyBorder="1"/>
    <xf numFmtId="0" fontId="5" fillId="0" borderId="4" xfId="0" applyFont="1" applyBorder="1" applyAlignment="1">
      <alignment horizontal="right"/>
    </xf>
    <xf numFmtId="166" fontId="0" fillId="0" borderId="12" xfId="2" applyNumberFormat="1" applyFont="1" applyFill="1" applyBorder="1"/>
    <xf numFmtId="0" fontId="0" fillId="0" borderId="9" xfId="0" applyFill="1" applyBorder="1"/>
    <xf numFmtId="0" fontId="0" fillId="0" borderId="13" xfId="0" applyFill="1" applyBorder="1"/>
    <xf numFmtId="0" fontId="0" fillId="0" borderId="10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4" fillId="3" borderId="4" xfId="0" quotePrefix="1" applyNumberFormat="1" applyFont="1" applyFill="1" applyBorder="1" applyAlignment="1" applyProtection="1">
      <alignment horizontal="center"/>
      <protection locked="0"/>
    </xf>
    <xf numFmtId="164" fontId="4" fillId="3" borderId="0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92D050"/>
        </patternFill>
      </fill>
    </dxf>
    <dxf>
      <fill>
        <patternFill>
          <bgColor rgb="FFFFAFAF"/>
        </patternFill>
      </fill>
    </dxf>
    <dxf>
      <fill>
        <patternFill>
          <bgColor rgb="FF92D050"/>
        </patternFill>
      </fill>
    </dxf>
    <dxf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51690166229854E-2"/>
          <c:y val="0.13640448993491691"/>
          <c:w val="0.88461767841301331"/>
          <c:h val="0.60714986596655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'Advocacy Division_PMR'!$F$21</c:f>
              <c:strCache>
                <c:ptCount val="1"/>
                <c:pt idx="0">
                  <c:v>GOAL - FY 2017</c:v>
                </c:pt>
              </c:strCache>
            </c:strRef>
          </c:tx>
          <c:invertIfNegative val="0"/>
          <c:cat>
            <c:strRef>
              <c:f>'Advocacy Division_PMR'!$D$25:$D$30</c:f>
              <c:strCache>
                <c:ptCount val="6"/>
                <c:pt idx="0">
                  <c:v># Indiv/Volunteer to work</c:v>
                </c:pt>
                <c:pt idx="1">
                  <c:v># Indiv/Community Service </c:v>
                </c:pt>
                <c:pt idx="2">
                  <c:v># Indiv/Community Members </c:v>
                </c:pt>
                <c:pt idx="3">
                  <c:v># Indiv/Professional Skilled </c:v>
                </c:pt>
                <c:pt idx="4">
                  <c:v># Indiv/Staff Volunteers </c:v>
                </c:pt>
                <c:pt idx="5">
                  <c:v># Indiv/Total Low Income Volunteers </c:v>
                </c:pt>
              </c:strCache>
            </c:strRef>
          </c:cat>
          <c:val>
            <c:numRef>
              <c:f>'Advocacy Division_PMR'!$F$25:$F$30</c:f>
              <c:numCache>
                <c:formatCode>_(* #,##0_);_(* \(#,##0\);_(* "-"??_);_(@_)</c:formatCode>
                <c:ptCount val="6"/>
                <c:pt idx="0">
                  <c:v>20</c:v>
                </c:pt>
                <c:pt idx="1">
                  <c:v>90</c:v>
                </c:pt>
                <c:pt idx="2">
                  <c:v>50</c:v>
                </c:pt>
                <c:pt idx="3">
                  <c:v>30</c:v>
                </c:pt>
                <c:pt idx="4">
                  <c:v>85</c:v>
                </c:pt>
                <c:pt idx="5">
                  <c:v>160</c:v>
                </c:pt>
              </c:numCache>
            </c:numRef>
          </c:val>
        </c:ser>
        <c:ser>
          <c:idx val="1"/>
          <c:order val="1"/>
          <c:tx>
            <c:strRef>
              <c:f>'Advocacy Division_PMR'!$G$21</c:f>
              <c:strCache>
                <c:ptCount val="1"/>
                <c:pt idx="0">
                  <c:v>PLAN -  YTD</c:v>
                </c:pt>
              </c:strCache>
            </c:strRef>
          </c:tx>
          <c:invertIfNegative val="0"/>
          <c:cat>
            <c:strRef>
              <c:f>'Advocacy Division_PMR'!$D$25:$D$30</c:f>
              <c:strCache>
                <c:ptCount val="6"/>
                <c:pt idx="0">
                  <c:v># Indiv/Volunteer to work</c:v>
                </c:pt>
                <c:pt idx="1">
                  <c:v># Indiv/Community Service </c:v>
                </c:pt>
                <c:pt idx="2">
                  <c:v># Indiv/Community Members </c:v>
                </c:pt>
                <c:pt idx="3">
                  <c:v># Indiv/Professional Skilled </c:v>
                </c:pt>
                <c:pt idx="4">
                  <c:v># Indiv/Staff Volunteers </c:v>
                </c:pt>
                <c:pt idx="5">
                  <c:v># Indiv/Total Low Income Volunteers </c:v>
                </c:pt>
              </c:strCache>
            </c:strRef>
          </c:cat>
          <c:val>
            <c:numRef>
              <c:f>'Advocacy Division_PMR'!$G$25:$G$30</c:f>
              <c:numCache>
                <c:formatCode>_(* #,##0_);_(* \(#,##0\);_(* "-"??_);_(@_)</c:formatCode>
                <c:ptCount val="6"/>
                <c:pt idx="0">
                  <c:v>15</c:v>
                </c:pt>
                <c:pt idx="1">
                  <c:v>60</c:v>
                </c:pt>
                <c:pt idx="2">
                  <c:v>44</c:v>
                </c:pt>
                <c:pt idx="3">
                  <c:v>30</c:v>
                </c:pt>
                <c:pt idx="4">
                  <c:v>70</c:v>
                </c:pt>
                <c:pt idx="5">
                  <c:v>115</c:v>
                </c:pt>
              </c:numCache>
            </c:numRef>
          </c:val>
        </c:ser>
        <c:ser>
          <c:idx val="4"/>
          <c:order val="2"/>
          <c:tx>
            <c:strRef>
              <c:f>'Advocacy Division_PMR'!$H$21</c:f>
              <c:strCache>
                <c:ptCount val="1"/>
                <c:pt idx="0">
                  <c:v>ACTUAL - YTD</c:v>
                </c:pt>
              </c:strCache>
            </c:strRef>
          </c:tx>
          <c:invertIfNegative val="0"/>
          <c:cat>
            <c:strRef>
              <c:f>'Advocacy Division_PMR'!$D$25:$D$30</c:f>
              <c:strCache>
                <c:ptCount val="6"/>
                <c:pt idx="0">
                  <c:v># Indiv/Volunteer to work</c:v>
                </c:pt>
                <c:pt idx="1">
                  <c:v># Indiv/Community Service </c:v>
                </c:pt>
                <c:pt idx="2">
                  <c:v># Indiv/Community Members </c:v>
                </c:pt>
                <c:pt idx="3">
                  <c:v># Indiv/Professional Skilled </c:v>
                </c:pt>
                <c:pt idx="4">
                  <c:v># Indiv/Staff Volunteers </c:v>
                </c:pt>
                <c:pt idx="5">
                  <c:v># Indiv/Total Low Income Volunteers </c:v>
                </c:pt>
              </c:strCache>
            </c:strRef>
          </c:cat>
          <c:val>
            <c:numRef>
              <c:f>'Advocacy Division_PMR'!$H$25:$H$30</c:f>
              <c:numCache>
                <c:formatCode>_(* #,##0_);_(* \(#,##0\);_(* "-"??_);_(@_)</c:formatCode>
                <c:ptCount val="6"/>
                <c:pt idx="0">
                  <c:v>21</c:v>
                </c:pt>
                <c:pt idx="1">
                  <c:v>85</c:v>
                </c:pt>
                <c:pt idx="2">
                  <c:v>53</c:v>
                </c:pt>
                <c:pt idx="3">
                  <c:v>48</c:v>
                </c:pt>
                <c:pt idx="4">
                  <c:v>22</c:v>
                </c:pt>
                <c:pt idx="5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0088"/>
        <c:axId val="183910872"/>
      </c:barChart>
      <c:catAx>
        <c:axId val="18391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910872"/>
        <c:crosses val="autoZero"/>
        <c:auto val="1"/>
        <c:lblAlgn val="ctr"/>
        <c:lblOffset val="100"/>
        <c:noMultiLvlLbl val="0"/>
      </c:catAx>
      <c:valAx>
        <c:axId val="1839108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8391008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500343</xdr:colOff>
      <xdr:row>1</xdr:row>
      <xdr:rowOff>76763</xdr:rowOff>
    </xdr:from>
    <xdr:to>
      <xdr:col>15</xdr:col>
      <xdr:colOff>567497</xdr:colOff>
      <xdr:row>3</xdr:row>
      <xdr:rowOff>81946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1643" y="476813"/>
          <a:ext cx="752954" cy="481433"/>
        </a:xfrm>
        <a:prstGeom prst="rect">
          <a:avLst/>
        </a:prstGeom>
      </xdr:spPr>
    </xdr:pic>
    <xdr:clientData/>
  </xdr:twoCellAnchor>
  <xdr:twoCellAnchor>
    <xdr:from>
      <xdr:col>10</xdr:col>
      <xdr:colOff>44823</xdr:colOff>
      <xdr:row>16</xdr:row>
      <xdr:rowOff>45943</xdr:rowOff>
    </xdr:from>
    <xdr:to>
      <xdr:col>16</xdr:col>
      <xdr:colOff>89646</xdr:colOff>
      <xdr:row>45</xdr:row>
      <xdr:rowOff>168089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0.07862</cdr:x>
      <cdr:y>0.02287</cdr:y>
    </cdr:from>
    <cdr:to>
      <cdr:x>0.9656</cdr:x>
      <cdr:y>0.11065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8588" y="110940"/>
          <a:ext cx="4045323" cy="425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4000" b="1">
              <a:solidFill>
                <a:schemeClr val="tx2"/>
              </a:solidFill>
              <a:latin typeface="+mj-lt"/>
            </a:rPr>
            <a:t>VOLUNTEERS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MR-Operations\FY-17\Archives\(09)%20June\FY2017AdvocacyDi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 REPORT"/>
      <sheetName val="QUARTERLY"/>
      <sheetName val="Input"/>
      <sheetName val="Input - Hidden"/>
      <sheetName val="IR"/>
      <sheetName val="Narrative"/>
      <sheetName val="Advocacy Division"/>
      <sheetName val="Other Activity"/>
      <sheetName val="Division Strategic Plan"/>
      <sheetName val="Partner List "/>
      <sheetName val="Sheet1"/>
    </sheetNames>
    <sheetDataSet>
      <sheetData sheetId="0"/>
      <sheetData sheetId="1"/>
      <sheetData sheetId="2">
        <row r="4">
          <cell r="T4">
            <v>33</v>
          </cell>
        </row>
        <row r="5">
          <cell r="T5">
            <v>9</v>
          </cell>
        </row>
        <row r="6">
          <cell r="T6">
            <v>21</v>
          </cell>
        </row>
        <row r="7">
          <cell r="T7">
            <v>85</v>
          </cell>
        </row>
        <row r="8">
          <cell r="T8">
            <v>53</v>
          </cell>
        </row>
        <row r="9">
          <cell r="T9">
            <v>48</v>
          </cell>
        </row>
        <row r="10">
          <cell r="T10">
            <v>22</v>
          </cell>
        </row>
        <row r="11">
          <cell r="T11">
            <v>150</v>
          </cell>
        </row>
        <row r="12">
          <cell r="T12">
            <v>118</v>
          </cell>
        </row>
        <row r="14">
          <cell r="T14">
            <v>506</v>
          </cell>
        </row>
        <row r="15">
          <cell r="T15">
            <v>78</v>
          </cell>
        </row>
        <row r="16">
          <cell r="T16">
            <v>25</v>
          </cell>
        </row>
        <row r="17">
          <cell r="T17">
            <v>0</v>
          </cell>
        </row>
        <row r="18">
          <cell r="T18">
            <v>22</v>
          </cell>
        </row>
        <row r="19">
          <cell r="T19">
            <v>0</v>
          </cell>
        </row>
        <row r="20">
          <cell r="T20">
            <v>258</v>
          </cell>
        </row>
        <row r="21">
          <cell r="T21">
            <v>1159</v>
          </cell>
        </row>
        <row r="22">
          <cell r="T22">
            <v>0</v>
          </cell>
        </row>
        <row r="23">
          <cell r="T23">
            <v>10</v>
          </cell>
        </row>
        <row r="24">
          <cell r="T24">
            <v>63</v>
          </cell>
        </row>
        <row r="29">
          <cell r="T29">
            <v>5</v>
          </cell>
        </row>
        <row r="30">
          <cell r="T30">
            <v>22</v>
          </cell>
        </row>
        <row r="31">
          <cell r="T31">
            <v>20</v>
          </cell>
        </row>
        <row r="32">
          <cell r="T32">
            <v>90</v>
          </cell>
        </row>
        <row r="33">
          <cell r="T33">
            <v>50</v>
          </cell>
        </row>
        <row r="34">
          <cell r="T34">
            <v>30</v>
          </cell>
        </row>
        <row r="35">
          <cell r="T35">
            <v>85</v>
          </cell>
        </row>
        <row r="36">
          <cell r="T36">
            <v>160</v>
          </cell>
        </row>
        <row r="37">
          <cell r="T37">
            <v>86</v>
          </cell>
        </row>
        <row r="39">
          <cell r="T39">
            <v>350</v>
          </cell>
        </row>
        <row r="40">
          <cell r="T40">
            <v>200</v>
          </cell>
        </row>
        <row r="41">
          <cell r="T41">
            <v>65</v>
          </cell>
        </row>
        <row r="42">
          <cell r="T42">
            <v>180</v>
          </cell>
        </row>
        <row r="43">
          <cell r="T43">
            <v>23</v>
          </cell>
        </row>
        <row r="44">
          <cell r="T44">
            <v>20</v>
          </cell>
        </row>
        <row r="45">
          <cell r="T45">
            <v>122</v>
          </cell>
        </row>
        <row r="46">
          <cell r="T46">
            <v>575</v>
          </cell>
        </row>
        <row r="47">
          <cell r="T47">
            <v>12</v>
          </cell>
        </row>
        <row r="48">
          <cell r="T48">
            <v>100</v>
          </cell>
        </row>
        <row r="49">
          <cell r="T49">
            <v>65</v>
          </cell>
        </row>
        <row r="60">
          <cell r="T60">
            <v>319008.96000000014</v>
          </cell>
        </row>
        <row r="67">
          <cell r="T67">
            <v>3028</v>
          </cell>
        </row>
        <row r="68">
          <cell r="T68">
            <v>139340.47</v>
          </cell>
        </row>
        <row r="69">
          <cell r="T69">
            <v>49946</v>
          </cell>
        </row>
        <row r="70">
          <cell r="G70">
            <v>17030.8</v>
          </cell>
          <cell r="H70">
            <v>931.83</v>
          </cell>
          <cell r="I70">
            <v>53449.25</v>
          </cell>
          <cell r="J70">
            <v>11199.2</v>
          </cell>
          <cell r="K70">
            <v>19403.599999999999</v>
          </cell>
          <cell r="L70">
            <v>22233.360000000001</v>
          </cell>
          <cell r="M70">
            <v>28561.21</v>
          </cell>
          <cell r="N70">
            <v>17488.23</v>
          </cell>
          <cell r="O70">
            <v>22016.99</v>
          </cell>
          <cell r="P70">
            <v>0</v>
          </cell>
          <cell r="Q70">
            <v>0</v>
          </cell>
          <cell r="R70">
            <v>0</v>
          </cell>
        </row>
        <row r="76">
          <cell r="E76" t="str">
            <v xml:space="preserve">Senior Community Liaison 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V76">
            <v>1</v>
          </cell>
          <cell r="W76">
            <v>0</v>
          </cell>
        </row>
        <row r="77">
          <cell r="E77" t="str">
            <v>Community Liaison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V77">
            <v>1</v>
          </cell>
          <cell r="W77">
            <v>0</v>
          </cell>
        </row>
        <row r="78">
          <cell r="E78" t="str">
            <v>Full Time Volunteer Coordinator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V78">
            <v>1</v>
          </cell>
          <cell r="W78">
            <v>0</v>
          </cell>
        </row>
        <row r="79">
          <cell r="E79" t="str">
            <v>Community Organizer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1</v>
          </cell>
        </row>
      </sheetData>
      <sheetData sheetId="3">
        <row r="29">
          <cell r="E29" t="str">
            <v># Indiv/Fellowships</v>
          </cell>
          <cell r="F29" t="str">
            <v>N/A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</v>
          </cell>
          <cell r="P29">
            <v>5</v>
          </cell>
          <cell r="Q29">
            <v>5</v>
          </cell>
          <cell r="R29">
            <v>5</v>
          </cell>
        </row>
        <row r="30">
          <cell r="E30" t="str">
            <v># Indiv/Internships</v>
          </cell>
          <cell r="F30" t="str">
            <v>N/A</v>
          </cell>
          <cell r="G30">
            <v>5</v>
          </cell>
          <cell r="H30">
            <v>5</v>
          </cell>
          <cell r="I30">
            <v>5</v>
          </cell>
          <cell r="J30">
            <v>10</v>
          </cell>
          <cell r="K30">
            <v>10</v>
          </cell>
          <cell r="L30">
            <v>10</v>
          </cell>
          <cell r="M30">
            <v>10</v>
          </cell>
          <cell r="N30">
            <v>15</v>
          </cell>
          <cell r="O30">
            <v>17</v>
          </cell>
          <cell r="P30">
            <v>17</v>
          </cell>
          <cell r="Q30">
            <v>22</v>
          </cell>
          <cell r="R30">
            <v>22</v>
          </cell>
        </row>
        <row r="31">
          <cell r="E31" t="str">
            <v># Indiv/Volunteer to work</v>
          </cell>
          <cell r="F31" t="str">
            <v>N/A</v>
          </cell>
          <cell r="G31">
            <v>5</v>
          </cell>
          <cell r="H31">
            <v>5</v>
          </cell>
          <cell r="I31">
            <v>5</v>
          </cell>
          <cell r="J31">
            <v>10</v>
          </cell>
          <cell r="K31">
            <v>10</v>
          </cell>
          <cell r="L31">
            <v>10</v>
          </cell>
          <cell r="M31">
            <v>15</v>
          </cell>
          <cell r="N31">
            <v>15</v>
          </cell>
          <cell r="O31">
            <v>15</v>
          </cell>
          <cell r="P31">
            <v>20</v>
          </cell>
          <cell r="Q31">
            <v>20</v>
          </cell>
          <cell r="R31">
            <v>20</v>
          </cell>
        </row>
        <row r="32">
          <cell r="E32" t="str">
            <v xml:space="preserve"># Indiv/Community Service </v>
          </cell>
          <cell r="F32" t="str">
            <v>N/A</v>
          </cell>
          <cell r="G32">
            <v>0</v>
          </cell>
          <cell r="H32">
            <v>0</v>
          </cell>
          <cell r="I32">
            <v>0</v>
          </cell>
          <cell r="J32">
            <v>40</v>
          </cell>
          <cell r="K32">
            <v>40</v>
          </cell>
          <cell r="L32">
            <v>40</v>
          </cell>
          <cell r="M32">
            <v>40</v>
          </cell>
          <cell r="N32">
            <v>55</v>
          </cell>
          <cell r="O32">
            <v>60</v>
          </cell>
          <cell r="P32">
            <v>70</v>
          </cell>
          <cell r="Q32">
            <v>80</v>
          </cell>
          <cell r="R32">
            <v>90</v>
          </cell>
        </row>
        <row r="33">
          <cell r="E33" t="str">
            <v xml:space="preserve"># Indiv/Community Members </v>
          </cell>
          <cell r="F33" t="str">
            <v>N/A</v>
          </cell>
          <cell r="G33">
            <v>10</v>
          </cell>
          <cell r="H33">
            <v>12</v>
          </cell>
          <cell r="I33">
            <v>14</v>
          </cell>
          <cell r="J33">
            <v>24</v>
          </cell>
          <cell r="K33">
            <v>24</v>
          </cell>
          <cell r="L33">
            <v>24</v>
          </cell>
          <cell r="M33">
            <v>24</v>
          </cell>
          <cell r="N33">
            <v>39</v>
          </cell>
          <cell r="O33">
            <v>44</v>
          </cell>
          <cell r="P33">
            <v>46</v>
          </cell>
          <cell r="Q33">
            <v>48</v>
          </cell>
          <cell r="R33">
            <v>50</v>
          </cell>
        </row>
        <row r="34">
          <cell r="E34" t="str">
            <v xml:space="preserve"># Indiv/Professional Skilled </v>
          </cell>
          <cell r="F34" t="str">
            <v>N/A</v>
          </cell>
          <cell r="G34">
            <v>0</v>
          </cell>
          <cell r="H34">
            <v>0</v>
          </cell>
          <cell r="I34">
            <v>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30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</row>
        <row r="35">
          <cell r="E35" t="str">
            <v xml:space="preserve"># Indiv/Staff Volunteers </v>
          </cell>
          <cell r="F35" t="str">
            <v>N/A</v>
          </cell>
          <cell r="G35">
            <v>5</v>
          </cell>
          <cell r="H35">
            <v>10</v>
          </cell>
          <cell r="I35">
            <v>25</v>
          </cell>
          <cell r="J35">
            <v>40</v>
          </cell>
          <cell r="K35">
            <v>40</v>
          </cell>
          <cell r="L35">
            <v>40</v>
          </cell>
          <cell r="M35">
            <v>40</v>
          </cell>
          <cell r="N35">
            <v>65</v>
          </cell>
          <cell r="O35">
            <v>70</v>
          </cell>
          <cell r="P35">
            <v>75</v>
          </cell>
          <cell r="Q35">
            <v>80</v>
          </cell>
          <cell r="R35">
            <v>85</v>
          </cell>
        </row>
        <row r="36">
          <cell r="E36" t="str">
            <v xml:space="preserve"># Indiv/Total Low Income Volunteers </v>
          </cell>
          <cell r="F36" t="str">
            <v>N/A</v>
          </cell>
          <cell r="G36">
            <v>15</v>
          </cell>
          <cell r="H36">
            <v>20</v>
          </cell>
          <cell r="I36">
            <v>35</v>
          </cell>
          <cell r="J36">
            <v>85</v>
          </cell>
          <cell r="K36">
            <v>85</v>
          </cell>
          <cell r="L36">
            <v>85</v>
          </cell>
          <cell r="M36">
            <v>85</v>
          </cell>
          <cell r="N36">
            <v>100</v>
          </cell>
          <cell r="O36">
            <v>115</v>
          </cell>
          <cell r="P36">
            <v>130</v>
          </cell>
          <cell r="Q36">
            <v>145</v>
          </cell>
          <cell r="R36">
            <v>160</v>
          </cell>
        </row>
        <row r="37">
          <cell r="E37" t="str">
            <v xml:space="preserve"># Indiv/Total Non-Low Income Volunteers </v>
          </cell>
          <cell r="F37" t="str">
            <v>N/A</v>
          </cell>
          <cell r="G37">
            <v>10</v>
          </cell>
          <cell r="H37">
            <v>11</v>
          </cell>
          <cell r="I37">
            <v>21</v>
          </cell>
          <cell r="J37">
            <v>36</v>
          </cell>
          <cell r="K37">
            <v>36</v>
          </cell>
          <cell r="L37">
            <v>36</v>
          </cell>
          <cell r="M37">
            <v>36</v>
          </cell>
          <cell r="N37">
            <v>46</v>
          </cell>
          <cell r="O37">
            <v>56</v>
          </cell>
          <cell r="P37">
            <v>66</v>
          </cell>
          <cell r="Q37">
            <v>76</v>
          </cell>
          <cell r="R37">
            <v>86</v>
          </cell>
        </row>
        <row r="38">
          <cell r="E38" t="str">
            <v>INITIATIVES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</row>
        <row r="39">
          <cell r="E39" t="str">
            <v># Indiv/ Benefited (Food Drops)</v>
          </cell>
          <cell r="F39" t="str">
            <v>N/A</v>
          </cell>
          <cell r="G39">
            <v>0</v>
          </cell>
          <cell r="H39">
            <v>0</v>
          </cell>
          <cell r="I39">
            <v>50</v>
          </cell>
          <cell r="J39">
            <v>100</v>
          </cell>
          <cell r="K39">
            <v>100</v>
          </cell>
          <cell r="L39">
            <v>100</v>
          </cell>
          <cell r="M39">
            <v>100</v>
          </cell>
          <cell r="N39">
            <v>150</v>
          </cell>
          <cell r="O39">
            <v>150</v>
          </cell>
          <cell r="P39">
            <v>150</v>
          </cell>
          <cell r="Q39">
            <v>150</v>
          </cell>
          <cell r="R39">
            <v>350</v>
          </cell>
        </row>
        <row r="40">
          <cell r="E40" t="str">
            <v># Indiv/ Benefited (Neigbrhd Improvt Initiative)</v>
          </cell>
          <cell r="F40" t="str">
            <v>N/A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100</v>
          </cell>
          <cell r="O40">
            <v>100</v>
          </cell>
          <cell r="P40">
            <v>100</v>
          </cell>
          <cell r="Q40">
            <v>100</v>
          </cell>
          <cell r="R40">
            <v>200</v>
          </cell>
        </row>
        <row r="41">
          <cell r="E41" t="str">
            <v># Indiv/ Benefited (Community Leadership Academy)</v>
          </cell>
          <cell r="F41" t="str">
            <v>N/A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15</v>
          </cell>
          <cell r="M41">
            <v>15</v>
          </cell>
          <cell r="N41">
            <v>25</v>
          </cell>
          <cell r="O41">
            <v>25</v>
          </cell>
          <cell r="P41">
            <v>45</v>
          </cell>
          <cell r="Q41">
            <v>45</v>
          </cell>
          <cell r="R41">
            <v>65</v>
          </cell>
        </row>
        <row r="42">
          <cell r="E42" t="str">
            <v># Indiv/ Benefited (Facing Poverty Forums)</v>
          </cell>
          <cell r="F42" t="str">
            <v>N/A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60</v>
          </cell>
          <cell r="L42">
            <v>60</v>
          </cell>
          <cell r="M42">
            <v>60</v>
          </cell>
          <cell r="N42">
            <v>120</v>
          </cell>
          <cell r="O42">
            <v>120</v>
          </cell>
          <cell r="P42">
            <v>120</v>
          </cell>
          <cell r="Q42">
            <v>120</v>
          </cell>
          <cell r="R42">
            <v>180</v>
          </cell>
        </row>
        <row r="43">
          <cell r="E43" t="str">
            <v># Indiv/ Benefited (Toastmasters)</v>
          </cell>
          <cell r="F43" t="str">
            <v>N/A</v>
          </cell>
          <cell r="G43">
            <v>10</v>
          </cell>
          <cell r="H43">
            <v>10</v>
          </cell>
          <cell r="I43">
            <v>10</v>
          </cell>
          <cell r="J43">
            <v>10</v>
          </cell>
          <cell r="K43">
            <v>12</v>
          </cell>
          <cell r="L43">
            <v>14</v>
          </cell>
          <cell r="M43">
            <v>16</v>
          </cell>
          <cell r="N43">
            <v>18</v>
          </cell>
          <cell r="O43">
            <v>20</v>
          </cell>
          <cell r="P43">
            <v>21</v>
          </cell>
          <cell r="Q43">
            <v>22</v>
          </cell>
          <cell r="R43">
            <v>23</v>
          </cell>
        </row>
        <row r="44">
          <cell r="E44" t="str">
            <v># Indiv/ Benefited (UPO Opportunity Advocates)</v>
          </cell>
          <cell r="F44" t="str">
            <v>N/A</v>
          </cell>
          <cell r="G44">
            <v>8</v>
          </cell>
          <cell r="H44">
            <v>9</v>
          </cell>
          <cell r="I44">
            <v>10</v>
          </cell>
          <cell r="J44">
            <v>11</v>
          </cell>
          <cell r="K44">
            <v>12</v>
          </cell>
          <cell r="L44">
            <v>13</v>
          </cell>
          <cell r="M44">
            <v>14</v>
          </cell>
          <cell r="N44">
            <v>16</v>
          </cell>
          <cell r="O44">
            <v>17</v>
          </cell>
          <cell r="P44">
            <v>18</v>
          </cell>
          <cell r="Q44">
            <v>19</v>
          </cell>
          <cell r="R44">
            <v>20</v>
          </cell>
        </row>
        <row r="45">
          <cell r="E45" t="str">
            <v># of Seniors receiving services from Community Action</v>
          </cell>
          <cell r="F45" t="str">
            <v>N/A</v>
          </cell>
          <cell r="G45">
            <v>100</v>
          </cell>
          <cell r="H45">
            <v>102</v>
          </cell>
          <cell r="I45">
            <v>4</v>
          </cell>
          <cell r="J45">
            <v>4</v>
          </cell>
          <cell r="K45">
            <v>4</v>
          </cell>
          <cell r="L45">
            <v>4</v>
          </cell>
          <cell r="M45">
            <v>4</v>
          </cell>
          <cell r="N45">
            <v>4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</row>
        <row r="46">
          <cell r="E46" t="str">
            <v># Indiv/ Benefited (Community Service Events)</v>
          </cell>
          <cell r="F46" t="str">
            <v>N/A</v>
          </cell>
          <cell r="G46">
            <v>0</v>
          </cell>
          <cell r="H46">
            <v>50</v>
          </cell>
          <cell r="I46">
            <v>250</v>
          </cell>
          <cell r="J46">
            <v>375</v>
          </cell>
          <cell r="K46">
            <v>175</v>
          </cell>
          <cell r="L46">
            <v>0</v>
          </cell>
          <cell r="M46">
            <v>0</v>
          </cell>
          <cell r="N46">
            <v>75</v>
          </cell>
          <cell r="O46">
            <v>75</v>
          </cell>
          <cell r="P46">
            <v>0</v>
          </cell>
          <cell r="Q46">
            <v>0</v>
          </cell>
          <cell r="R46">
            <v>75</v>
          </cell>
        </row>
        <row r="47">
          <cell r="E47" t="str">
            <v># Indiv/ Testified before Legislative Bodies</v>
          </cell>
          <cell r="F47" t="str">
            <v>N/A</v>
          </cell>
          <cell r="G47">
            <v>0</v>
          </cell>
          <cell r="H47">
            <v>0</v>
          </cell>
          <cell r="I47">
            <v>0</v>
          </cell>
          <cell r="J47">
            <v>5</v>
          </cell>
          <cell r="K47">
            <v>6</v>
          </cell>
          <cell r="L47">
            <v>2</v>
          </cell>
          <cell r="M47">
            <v>2</v>
          </cell>
          <cell r="N47">
            <v>2</v>
          </cell>
          <cell r="O47">
            <v>2</v>
          </cell>
          <cell r="P47">
            <v>2</v>
          </cell>
          <cell r="Q47">
            <v>2</v>
          </cell>
          <cell r="R47"/>
        </row>
        <row r="48">
          <cell r="E48" t="str">
            <v># Indiv/ Benefited from Voter Registration Drives</v>
          </cell>
          <cell r="F48" t="str">
            <v>N/A</v>
          </cell>
          <cell r="G48">
            <v>0</v>
          </cell>
          <cell r="H48">
            <v>0</v>
          </cell>
          <cell r="I48">
            <v>0</v>
          </cell>
          <cell r="J48">
            <v>20</v>
          </cell>
          <cell r="K48">
            <v>22</v>
          </cell>
          <cell r="L48">
            <v>4</v>
          </cell>
          <cell r="M48">
            <v>22</v>
          </cell>
          <cell r="N48">
            <v>70</v>
          </cell>
          <cell r="O48">
            <v>52</v>
          </cell>
          <cell r="P48">
            <v>4</v>
          </cell>
          <cell r="Q48">
            <v>4</v>
          </cell>
          <cell r="R48"/>
        </row>
        <row r="49">
          <cell r="E49" t="str">
            <v xml:space="preserve">#Partnerships </v>
          </cell>
          <cell r="F49" t="str">
            <v>N/A</v>
          </cell>
          <cell r="G49">
            <v>5</v>
          </cell>
          <cell r="H49">
            <v>10</v>
          </cell>
          <cell r="I49">
            <v>10</v>
          </cell>
          <cell r="J49">
            <v>10</v>
          </cell>
          <cell r="K49">
            <v>10</v>
          </cell>
          <cell r="L49">
            <v>10</v>
          </cell>
          <cell r="M49">
            <v>10</v>
          </cell>
          <cell r="N49">
            <v>20</v>
          </cell>
          <cell r="O49">
            <v>20</v>
          </cell>
          <cell r="P49">
            <v>10</v>
          </cell>
          <cell r="Q49">
            <v>10</v>
          </cell>
          <cell r="R49"/>
        </row>
        <row r="50">
          <cell r="E50"/>
        </row>
        <row r="51">
          <cell r="E51" t="str">
            <v>TOTAL YTD  UNDUPLICATED # CUSTOMERS</v>
          </cell>
          <cell r="G51">
            <v>44</v>
          </cell>
          <cell r="H51">
            <v>2</v>
          </cell>
          <cell r="I51">
            <v>45</v>
          </cell>
          <cell r="J51">
            <v>328</v>
          </cell>
          <cell r="K51">
            <v>32</v>
          </cell>
          <cell r="L51">
            <v>4</v>
          </cell>
          <cell r="M51">
            <v>15</v>
          </cell>
          <cell r="N51">
            <v>278</v>
          </cell>
          <cell r="O51">
            <v>36</v>
          </cell>
          <cell r="P51">
            <v>0</v>
          </cell>
          <cell r="Q51">
            <v>0</v>
          </cell>
          <cell r="R51">
            <v>0</v>
          </cell>
        </row>
        <row r="53">
          <cell r="E53" t="str">
            <v>NEW UNDUPLICATED # CUSTOMERS</v>
          </cell>
          <cell r="G53">
            <v>44</v>
          </cell>
          <cell r="H53">
            <v>2</v>
          </cell>
          <cell r="I53">
            <v>45</v>
          </cell>
          <cell r="J53">
            <v>328</v>
          </cell>
          <cell r="K53">
            <v>32</v>
          </cell>
          <cell r="L53">
            <v>4</v>
          </cell>
          <cell r="M53">
            <v>15</v>
          </cell>
          <cell r="N53">
            <v>278</v>
          </cell>
          <cell r="O53">
            <v>36</v>
          </cell>
          <cell r="P53">
            <v>0</v>
          </cell>
          <cell r="Q53">
            <v>0</v>
          </cell>
          <cell r="R53">
            <v>0</v>
          </cell>
        </row>
        <row r="56">
          <cell r="G56" t="str">
            <v>PROGRAM FINANCES</v>
          </cell>
          <cell r="H56"/>
        </row>
        <row r="57">
          <cell r="G57" t="str">
            <v>Oct</v>
          </cell>
          <cell r="H57" t="str">
            <v>Nov</v>
          </cell>
          <cell r="I57" t="str">
            <v>Dec</v>
          </cell>
          <cell r="J57" t="str">
            <v>Jan</v>
          </cell>
          <cell r="K57" t="str">
            <v>Feb</v>
          </cell>
          <cell r="L57" t="str">
            <v>Mar</v>
          </cell>
          <cell r="M57" t="str">
            <v>April</v>
          </cell>
          <cell r="N57" t="str">
            <v>May</v>
          </cell>
          <cell r="O57" t="str">
            <v>June</v>
          </cell>
          <cell r="P57" t="str">
            <v>Jul</v>
          </cell>
          <cell r="Q57" t="str">
            <v>Aug</v>
          </cell>
          <cell r="R57" t="str">
            <v>Sep</v>
          </cell>
        </row>
        <row r="58">
          <cell r="E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D59" t="str">
            <v>Finances</v>
          </cell>
          <cell r="E59" t="str">
            <v>SPENT</v>
          </cell>
          <cell r="G59">
            <v>14735</v>
          </cell>
          <cell r="H59">
            <v>34559</v>
          </cell>
          <cell r="I59">
            <v>53607</v>
          </cell>
          <cell r="J59">
            <v>73502</v>
          </cell>
          <cell r="K59">
            <v>93583</v>
          </cell>
          <cell r="L59">
            <v>124939</v>
          </cell>
          <cell r="M59">
            <v>145606</v>
          </cell>
          <cell r="N59">
            <v>168224</v>
          </cell>
          <cell r="O59">
            <v>185561</v>
          </cell>
          <cell r="P59">
            <v>185561</v>
          </cell>
          <cell r="Q59">
            <v>185561</v>
          </cell>
          <cell r="R59">
            <v>185561</v>
          </cell>
        </row>
        <row r="60">
          <cell r="D60" t="str">
            <v>Finances</v>
          </cell>
          <cell r="E60" t="str">
            <v>BUDGETED</v>
          </cell>
          <cell r="G60">
            <v>26584.080000000002</v>
          </cell>
          <cell r="H60">
            <v>53168.160000000003</v>
          </cell>
          <cell r="I60">
            <v>79752.240000000005</v>
          </cell>
          <cell r="J60">
            <v>106336.32000000001</v>
          </cell>
          <cell r="K60">
            <v>132920.40000000002</v>
          </cell>
          <cell r="L60">
            <v>159504.48000000004</v>
          </cell>
          <cell r="M60">
            <v>186088.56000000006</v>
          </cell>
          <cell r="N60">
            <v>212672.64000000007</v>
          </cell>
          <cell r="O60">
            <v>239256.72000000009</v>
          </cell>
          <cell r="P60">
            <v>265840.8000000001</v>
          </cell>
          <cell r="Q60">
            <v>292424.88000000012</v>
          </cell>
          <cell r="R60">
            <v>319008.96000000014</v>
          </cell>
        </row>
        <row r="64">
          <cell r="G64" t="str">
            <v>DOLLARS LEVERAGED</v>
          </cell>
          <cell r="H64"/>
        </row>
        <row r="65">
          <cell r="G65" t="str">
            <v>Oct</v>
          </cell>
          <cell r="H65" t="str">
            <v>Nov</v>
          </cell>
          <cell r="I65" t="str">
            <v>Dec</v>
          </cell>
          <cell r="J65" t="str">
            <v>Jan</v>
          </cell>
          <cell r="K65" t="str">
            <v>Feb</v>
          </cell>
          <cell r="L65" t="str">
            <v>Mar</v>
          </cell>
          <cell r="M65" t="str">
            <v>April</v>
          </cell>
          <cell r="N65" t="str">
            <v>May</v>
          </cell>
          <cell r="O65" t="str">
            <v>June</v>
          </cell>
          <cell r="P65" t="str">
            <v>Jul</v>
          </cell>
          <cell r="Q65" t="str">
            <v>Aug</v>
          </cell>
          <cell r="R65" t="str">
            <v>Sep</v>
          </cell>
        </row>
        <row r="66">
          <cell r="E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</row>
        <row r="67">
          <cell r="E67" t="str">
            <v>Value of Cash Donations</v>
          </cell>
          <cell r="G67">
            <v>0</v>
          </cell>
          <cell r="H67">
            <v>0</v>
          </cell>
          <cell r="I67">
            <v>2838</v>
          </cell>
          <cell r="J67">
            <v>3028</v>
          </cell>
          <cell r="K67">
            <v>3028</v>
          </cell>
          <cell r="L67">
            <v>3028</v>
          </cell>
          <cell r="M67">
            <v>3028</v>
          </cell>
          <cell r="N67">
            <v>3028</v>
          </cell>
          <cell r="O67">
            <v>3028</v>
          </cell>
          <cell r="P67">
            <v>3028</v>
          </cell>
          <cell r="Q67">
            <v>3028</v>
          </cell>
          <cell r="R67">
            <v>3028</v>
          </cell>
        </row>
        <row r="68">
          <cell r="E68" t="str">
            <v>Value of Services Donated</v>
          </cell>
          <cell r="G68">
            <v>16530.8</v>
          </cell>
          <cell r="H68">
            <v>17462.63</v>
          </cell>
          <cell r="I68">
            <v>32521.88</v>
          </cell>
          <cell r="J68">
            <v>42907.08</v>
          </cell>
          <cell r="K68">
            <v>60610.68</v>
          </cell>
          <cell r="L68">
            <v>82844.040000000008</v>
          </cell>
          <cell r="M68">
            <v>100885.25</v>
          </cell>
          <cell r="N68">
            <v>118373.48</v>
          </cell>
          <cell r="O68">
            <v>139340.47</v>
          </cell>
          <cell r="P68">
            <v>139340.47</v>
          </cell>
          <cell r="Q68">
            <v>139340.47</v>
          </cell>
          <cell r="R68">
            <v>139340.47</v>
          </cell>
        </row>
        <row r="69">
          <cell r="E69" t="str">
            <v>Value of Materials Donated</v>
          </cell>
          <cell r="G69">
            <v>500</v>
          </cell>
          <cell r="H69">
            <v>500</v>
          </cell>
          <cell r="I69">
            <v>36052</v>
          </cell>
          <cell r="J69">
            <v>36676</v>
          </cell>
          <cell r="K69">
            <v>38376</v>
          </cell>
          <cell r="L69">
            <v>38376</v>
          </cell>
          <cell r="M69">
            <v>48896</v>
          </cell>
          <cell r="N69">
            <v>48896</v>
          </cell>
          <cell r="O69">
            <v>49946</v>
          </cell>
          <cell r="P69">
            <v>49946</v>
          </cell>
          <cell r="Q69">
            <v>49946</v>
          </cell>
          <cell r="R69">
            <v>49946</v>
          </cell>
        </row>
        <row r="70">
          <cell r="E70" t="str">
            <v>TOTAL</v>
          </cell>
          <cell r="G70">
            <v>17030.8</v>
          </cell>
          <cell r="H70">
            <v>17962.63</v>
          </cell>
          <cell r="I70">
            <v>71411.88</v>
          </cell>
          <cell r="J70">
            <v>82611.08</v>
          </cell>
          <cell r="K70">
            <v>102014.68</v>
          </cell>
          <cell r="L70">
            <v>124248.04000000001</v>
          </cell>
          <cell r="M70">
            <v>152809.25</v>
          </cell>
          <cell r="N70">
            <v>170297.47999999998</v>
          </cell>
          <cell r="O70">
            <v>192314.47</v>
          </cell>
          <cell r="P70">
            <v>192314.47</v>
          </cell>
          <cell r="Q70">
            <v>192314.47</v>
          </cell>
          <cell r="R70">
            <v>192314.47</v>
          </cell>
        </row>
        <row r="72">
          <cell r="H72" t="str">
            <v xml:space="preserve"> </v>
          </cell>
        </row>
        <row r="73">
          <cell r="G73" t="str">
            <v>PROGRAM STAFFING</v>
          </cell>
          <cell r="H73"/>
        </row>
        <row r="74">
          <cell r="G74" t="str">
            <v>Oct</v>
          </cell>
          <cell r="H74" t="str">
            <v>Nov</v>
          </cell>
          <cell r="I74" t="str">
            <v>Dec</v>
          </cell>
          <cell r="J74" t="str">
            <v>Jan</v>
          </cell>
          <cell r="K74" t="str">
            <v>Feb</v>
          </cell>
          <cell r="L74" t="str">
            <v>Mar</v>
          </cell>
          <cell r="M74" t="str">
            <v>April</v>
          </cell>
          <cell r="N74" t="str">
            <v>May</v>
          </cell>
          <cell r="O74" t="str">
            <v>June</v>
          </cell>
          <cell r="P74" t="str">
            <v>Jul</v>
          </cell>
          <cell r="Q74" t="str">
            <v>Aug</v>
          </cell>
          <cell r="R74" t="str">
            <v>Sep</v>
          </cell>
        </row>
        <row r="75">
          <cell r="E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</row>
        <row r="76">
          <cell r="E76" t="str">
            <v xml:space="preserve">Senior Community Liaison 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E77" t="str">
            <v>Community Liaison</v>
          </cell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</row>
        <row r="78">
          <cell r="E78" t="str">
            <v>Full Time Volunteer Coordinator</v>
          </cell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</row>
        <row r="79">
          <cell r="E79" t="str">
            <v>Community Organizer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E80" t="str">
            <v>TOTAL</v>
          </cell>
          <cell r="G80">
            <v>2</v>
          </cell>
          <cell r="H80">
            <v>2</v>
          </cell>
          <cell r="I80">
            <v>2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</sheetData>
      <sheetData sheetId="4"/>
      <sheetData sheetId="5"/>
      <sheetData sheetId="6">
        <row r="4">
          <cell r="F4" t="str">
            <v>N/A</v>
          </cell>
        </row>
        <row r="5">
          <cell r="F5" t="str">
            <v>N/A</v>
          </cell>
        </row>
        <row r="6">
          <cell r="F6" t="str">
            <v>N/A</v>
          </cell>
        </row>
        <row r="7">
          <cell r="F7" t="str">
            <v>N/A</v>
          </cell>
        </row>
        <row r="8">
          <cell r="F8" t="str">
            <v>N/A</v>
          </cell>
        </row>
        <row r="9">
          <cell r="F9" t="str">
            <v>N/A</v>
          </cell>
        </row>
        <row r="10">
          <cell r="F10" t="str">
            <v>N/A</v>
          </cell>
        </row>
        <row r="11">
          <cell r="F11" t="str">
            <v>N/A</v>
          </cell>
        </row>
        <row r="12">
          <cell r="F12" t="str">
            <v>N/A</v>
          </cell>
        </row>
        <row r="14">
          <cell r="F14" t="str">
            <v>N/A</v>
          </cell>
        </row>
        <row r="15">
          <cell r="F15" t="str">
            <v>N/A</v>
          </cell>
        </row>
        <row r="16">
          <cell r="F16" t="str">
            <v>N/A</v>
          </cell>
        </row>
        <row r="17">
          <cell r="F17" t="str">
            <v>N/A</v>
          </cell>
        </row>
        <row r="18">
          <cell r="F18" t="str">
            <v>N/A</v>
          </cell>
        </row>
        <row r="19">
          <cell r="F19" t="str">
            <v>N/A</v>
          </cell>
        </row>
        <row r="20">
          <cell r="F20" t="str">
            <v>N/A</v>
          </cell>
        </row>
        <row r="21">
          <cell r="F21" t="str">
            <v>N/A</v>
          </cell>
        </row>
        <row r="22">
          <cell r="F22" t="str">
            <v>N/A</v>
          </cell>
        </row>
        <row r="23">
          <cell r="F23" t="str">
            <v>N/A</v>
          </cell>
        </row>
        <row r="24">
          <cell r="F24" t="str">
            <v>N/A</v>
          </cell>
        </row>
      </sheetData>
      <sheetData sheetId="7"/>
      <sheetData sheetId="8">
        <row r="96">
          <cell r="S96">
            <v>0.1111111111111111</v>
          </cell>
        </row>
        <row r="97">
          <cell r="S97" t="str">
            <v>N/A</v>
          </cell>
        </row>
        <row r="98">
          <cell r="S98" t="str">
            <v>N/A</v>
          </cell>
        </row>
        <row r="99">
          <cell r="S99" t="str">
            <v>N/A</v>
          </cell>
        </row>
        <row r="101">
          <cell r="S101">
            <v>1</v>
          </cell>
        </row>
        <row r="102">
          <cell r="S102">
            <v>0.72222222222222221</v>
          </cell>
        </row>
        <row r="103">
          <cell r="S103">
            <v>0.94444444444444442</v>
          </cell>
        </row>
        <row r="104">
          <cell r="S104">
            <v>0.58333333333333337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U64"/>
  <sheetViews>
    <sheetView tabSelected="1" zoomScale="85" zoomScaleNormal="85" workbookViewId="0">
      <pane ySplit="5" topLeftCell="A6" activePane="bottomLeft" state="frozen"/>
      <selection pane="bottomLeft" activeCell="A2" sqref="A2:Q2"/>
    </sheetView>
  </sheetViews>
  <sheetFormatPr defaultRowHeight="15" x14ac:dyDescent="0.25"/>
  <cols>
    <col min="1" max="1" width="21" customWidth="1"/>
    <col min="4" max="4" width="9.7109375" customWidth="1"/>
    <col min="6" max="6" width="9.5703125" bestFit="1" customWidth="1"/>
    <col min="7" max="7" width="9.140625" customWidth="1"/>
    <col min="8" max="8" width="10.28515625" customWidth="1"/>
    <col min="9" max="9" width="9.42578125" customWidth="1"/>
    <col min="10" max="10" width="10.7109375" customWidth="1"/>
    <col min="11" max="11" width="11.140625" customWidth="1"/>
    <col min="12" max="12" width="13.28515625" customWidth="1"/>
    <col min="13" max="14" width="12.140625" customWidth="1"/>
    <col min="15" max="15" width="10.28515625" bestFit="1" customWidth="1"/>
    <col min="16" max="16" width="10.28515625" customWidth="1"/>
    <col min="17" max="17" width="1.85546875" customWidth="1"/>
  </cols>
  <sheetData>
    <row r="1" spans="1:17" ht="31.5" x14ac:dyDescent="0.5">
      <c r="A1" s="51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7" ht="18.75" x14ac:dyDescent="0.3">
      <c r="A2" s="54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</row>
    <row r="3" spans="1:17" ht="18.75" x14ac:dyDescent="0.3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</row>
    <row r="4" spans="1:17" x14ac:dyDescent="0.25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</row>
    <row r="5" spans="1:17" x14ac:dyDescent="0.25">
      <c r="A5" s="63"/>
      <c r="B5" s="64"/>
      <c r="C5" s="64"/>
      <c r="D5" s="65"/>
      <c r="E5" s="65"/>
      <c r="F5" s="65"/>
      <c r="G5" s="65"/>
      <c r="H5" s="65"/>
      <c r="I5" s="1">
        <f>IF(AND(MONTH(A2)&gt;0,MONTH(A2)&lt;=9),MONTH(A2)+3,MONTH(A2)-9)</f>
        <v>9</v>
      </c>
      <c r="J5" s="64"/>
      <c r="K5" s="64"/>
      <c r="L5" s="64"/>
      <c r="M5" s="65"/>
      <c r="N5" s="65"/>
      <c r="O5" s="65"/>
      <c r="P5" s="65"/>
      <c r="Q5" s="66"/>
    </row>
    <row r="6" spans="1:17" x14ac:dyDescent="0.25">
      <c r="A6" s="2" t="s">
        <v>1</v>
      </c>
      <c r="B6" s="3"/>
      <c r="C6" s="4"/>
      <c r="D6" s="4"/>
      <c r="E6" s="4"/>
      <c r="F6" s="4"/>
      <c r="G6" s="4"/>
      <c r="H6" s="4"/>
      <c r="I6" s="4"/>
      <c r="J6" s="5" t="s">
        <v>2</v>
      </c>
      <c r="K6" s="6"/>
      <c r="L6" s="7"/>
      <c r="M6" s="7"/>
      <c r="N6" s="7"/>
      <c r="O6" s="7"/>
      <c r="P6" s="7"/>
      <c r="Q6" s="8"/>
    </row>
    <row r="7" spans="1:17" x14ac:dyDescent="0.25">
      <c r="A7" s="9"/>
      <c r="G7" s="10"/>
      <c r="H7" s="4"/>
      <c r="I7" s="4"/>
      <c r="J7" s="9"/>
      <c r="K7" s="4"/>
      <c r="L7" s="11"/>
      <c r="M7" s="11" t="s">
        <v>3</v>
      </c>
      <c r="N7" s="11" t="s">
        <v>3</v>
      </c>
      <c r="O7" s="11" t="s">
        <v>3</v>
      </c>
      <c r="P7" s="11"/>
      <c r="Q7" s="12"/>
    </row>
    <row r="8" spans="1:17" x14ac:dyDescent="0.25">
      <c r="A8" s="9"/>
      <c r="G8" s="4"/>
      <c r="H8" s="4"/>
      <c r="I8" s="4"/>
      <c r="J8" s="9"/>
      <c r="K8" s="4"/>
      <c r="L8" s="11" t="s">
        <v>4</v>
      </c>
      <c r="M8" s="11" t="s">
        <v>5</v>
      </c>
      <c r="N8" s="11" t="s">
        <v>6</v>
      </c>
      <c r="O8" s="11" t="s">
        <v>6</v>
      </c>
      <c r="P8" s="11"/>
      <c r="Q8" s="12"/>
    </row>
    <row r="9" spans="1:17" x14ac:dyDescent="0.25">
      <c r="A9" s="9"/>
      <c r="B9" s="4"/>
      <c r="C9" s="11" t="s">
        <v>7</v>
      </c>
      <c r="D9" s="11" t="s">
        <v>8</v>
      </c>
      <c r="E9" s="11" t="s">
        <v>9</v>
      </c>
      <c r="F9" s="13" t="s">
        <v>10</v>
      </c>
      <c r="G9" s="4"/>
      <c r="H9" s="4"/>
      <c r="I9" s="4"/>
      <c r="J9" s="9"/>
      <c r="K9" s="4"/>
      <c r="L9" s="11" t="s">
        <v>11</v>
      </c>
      <c r="M9" s="11" t="s">
        <v>11</v>
      </c>
      <c r="N9" s="11" t="s">
        <v>12</v>
      </c>
      <c r="O9" s="14" t="s">
        <v>13</v>
      </c>
      <c r="P9" s="14"/>
      <c r="Q9" s="12"/>
    </row>
    <row r="10" spans="1:17" ht="15.75" thickBot="1" x14ac:dyDescent="0.3">
      <c r="A10" s="9"/>
      <c r="B10" s="15" t="str">
        <f>[1]Input!E76</f>
        <v xml:space="preserve">Senior Community Liaison </v>
      </c>
      <c r="C10" s="4">
        <f>[1]Input!V76</f>
        <v>1</v>
      </c>
      <c r="D10" s="4">
        <f>VALUE([1]Input!W76)</f>
        <v>0</v>
      </c>
      <c r="E10" s="4">
        <v>1</v>
      </c>
      <c r="F10" s="4">
        <f>IF(SUM(C10:D10)&gt;0,SUM(C10:D10)-E10,"ERROR")</f>
        <v>0</v>
      </c>
      <c r="G10" s="4"/>
      <c r="H10" s="16" t="s">
        <v>14</v>
      </c>
      <c r="I10" s="4"/>
      <c r="J10" s="9"/>
      <c r="K10" s="15"/>
      <c r="L10" s="17">
        <f>[1]Input!T60</f>
        <v>319008.96000000014</v>
      </c>
      <c r="M10" s="17">
        <f>VLOOKUP(H10,'[1]Input - Hidden'!$D$60:$R$60,$I$5+3,FALSE)</f>
        <v>239256.72000000009</v>
      </c>
      <c r="N10" s="17">
        <f>VLOOKUP(H10,'[1]Input - Hidden'!$D$59:$R$59,$I$5+3,FALSE)</f>
        <v>185561</v>
      </c>
      <c r="O10" s="18">
        <f>N10/L10</f>
        <v>0.58167958667994757</v>
      </c>
      <c r="P10" s="19"/>
      <c r="Q10" s="20"/>
    </row>
    <row r="11" spans="1:17" ht="15.75" thickTop="1" x14ac:dyDescent="0.25">
      <c r="B11" s="15" t="str">
        <f>[1]Input!E77</f>
        <v>Community Liaison</v>
      </c>
      <c r="C11" s="4">
        <f>[1]Input!V77</f>
        <v>1</v>
      </c>
      <c r="D11" s="4">
        <f>VALUE([1]Input!W77)</f>
        <v>0</v>
      </c>
      <c r="E11" s="4">
        <v>1</v>
      </c>
      <c r="F11" s="4">
        <f>IF(SUM(C11:D11)&gt;0,SUM(C11:D11)-E11,"ERROR")</f>
        <v>0</v>
      </c>
      <c r="G11" s="4"/>
      <c r="H11" s="4"/>
      <c r="I11" s="4"/>
      <c r="J11" s="9"/>
      <c r="K11" s="15"/>
      <c r="L11" s="4"/>
      <c r="M11" s="4"/>
      <c r="N11" s="4"/>
      <c r="O11" s="4"/>
      <c r="P11" s="4"/>
      <c r="Q11" s="12"/>
    </row>
    <row r="12" spans="1:17" x14ac:dyDescent="0.25">
      <c r="A12" s="9"/>
      <c r="B12" s="15" t="str">
        <f>[1]Input!E78</f>
        <v>Full Time Volunteer Coordinator</v>
      </c>
      <c r="C12" s="4">
        <f>[1]Input!V78</f>
        <v>1</v>
      </c>
      <c r="D12" s="4">
        <f>VALUE([1]Input!W78)</f>
        <v>0</v>
      </c>
      <c r="E12" s="4">
        <v>1</v>
      </c>
      <c r="F12" s="4">
        <f>IF(SUM(C12:D12)&gt;0,SUM(C12:D12)-E12,0)</f>
        <v>0</v>
      </c>
      <c r="G12" s="4"/>
      <c r="H12" s="4"/>
      <c r="I12" s="4"/>
      <c r="J12" s="5" t="s">
        <v>15</v>
      </c>
      <c r="K12" s="6"/>
      <c r="L12" s="7"/>
      <c r="M12" s="7"/>
      <c r="N12" s="7"/>
      <c r="O12" s="7"/>
      <c r="P12" s="7"/>
      <c r="Q12" s="8"/>
    </row>
    <row r="13" spans="1:17" x14ac:dyDescent="0.25">
      <c r="A13" s="4"/>
      <c r="B13" s="15" t="str">
        <f>[1]Input!E79</f>
        <v>Community Organizer</v>
      </c>
      <c r="C13" s="4">
        <f>[1]Input!V79</f>
        <v>0</v>
      </c>
      <c r="D13" s="4">
        <f>VALUE([1]Input!W79)</f>
        <v>1</v>
      </c>
      <c r="E13" s="4">
        <f>VLOOKUP(B13,[1]Input!$E$76:$R$79,$I$5+2,FALSE)</f>
        <v>0</v>
      </c>
      <c r="F13" s="4">
        <f t="shared" ref="F13" si="0">IF(SUM(C13:D13)&gt;0,SUM(C13:D13)-E13,"ERROR")</f>
        <v>1</v>
      </c>
      <c r="G13" s="4"/>
      <c r="H13" s="4"/>
      <c r="I13" s="4"/>
      <c r="J13" s="21"/>
      <c r="K13" s="16"/>
      <c r="L13" s="10"/>
      <c r="M13" s="10"/>
      <c r="N13" s="13" t="s">
        <v>16</v>
      </c>
      <c r="O13" s="22">
        <v>1001</v>
      </c>
      <c r="P13" s="10"/>
      <c r="Q13" s="12"/>
    </row>
    <row r="14" spans="1:17" ht="15.75" thickBot="1" x14ac:dyDescent="0.3">
      <c r="A14" s="9"/>
      <c r="B14" s="23" t="s">
        <v>17</v>
      </c>
      <c r="C14" s="24">
        <f>SUM(C10:C13)</f>
        <v>3</v>
      </c>
      <c r="D14" s="24">
        <f>SUM(D10:D13)</f>
        <v>1</v>
      </c>
      <c r="E14" s="24">
        <f>SUM(E10:E13)</f>
        <v>3</v>
      </c>
      <c r="F14" s="24">
        <f>SUM(F10:F13)</f>
        <v>1</v>
      </c>
      <c r="G14" s="4"/>
      <c r="H14" s="4"/>
      <c r="I14" s="4"/>
      <c r="J14" s="25" t="s">
        <v>18</v>
      </c>
      <c r="K14" s="4"/>
      <c r="L14" s="4"/>
      <c r="M14" s="4"/>
      <c r="N14" s="4"/>
      <c r="O14" s="4"/>
      <c r="P14" s="4"/>
      <c r="Q14" s="12"/>
    </row>
    <row r="15" spans="1:17" ht="15.75" thickTop="1" x14ac:dyDescent="0.25">
      <c r="A15" s="9"/>
      <c r="G15" s="4"/>
      <c r="H15" s="4"/>
      <c r="I15" s="4"/>
      <c r="J15" s="9"/>
      <c r="K15" s="4"/>
      <c r="L15" s="10"/>
      <c r="M15" s="10"/>
      <c r="N15" s="13" t="s">
        <v>19</v>
      </c>
      <c r="O15" s="26">
        <f>SUMPRODUCT(F23:F40,J23:J40)/SUM(F23:F40)</f>
        <v>1.241958713394143</v>
      </c>
      <c r="P15" s="27"/>
      <c r="Q15" s="12"/>
    </row>
    <row r="16" spans="1:17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8"/>
      <c r="K16" s="29"/>
      <c r="L16" s="29"/>
      <c r="M16" s="29"/>
      <c r="N16" s="29"/>
      <c r="O16" s="29"/>
      <c r="P16" s="29"/>
      <c r="Q16" s="30"/>
    </row>
    <row r="17" spans="1:17" x14ac:dyDescent="0.25">
      <c r="A17" s="2" t="s">
        <v>20</v>
      </c>
      <c r="B17" s="3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  <c r="Q17" s="12"/>
    </row>
    <row r="18" spans="1:17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  <c r="Q18" s="12"/>
    </row>
    <row r="19" spans="1:17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  <c r="Q19" s="12"/>
    </row>
    <row r="20" spans="1:17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  <c r="Q20" s="12"/>
    </row>
    <row r="21" spans="1:17" x14ac:dyDescent="0.25">
      <c r="A21" s="31"/>
      <c r="B21" s="32"/>
      <c r="C21" s="32"/>
      <c r="D21" s="32"/>
      <c r="E21" s="33" t="s">
        <v>21</v>
      </c>
      <c r="F21" s="11" t="s">
        <v>83</v>
      </c>
      <c r="G21" s="11" t="s">
        <v>22</v>
      </c>
      <c r="H21" s="11" t="s">
        <v>23</v>
      </c>
      <c r="I21" s="33" t="s">
        <v>24</v>
      </c>
      <c r="J21" s="33" t="s">
        <v>25</v>
      </c>
      <c r="K21" s="9"/>
      <c r="L21" s="4"/>
      <c r="M21" s="4"/>
      <c r="N21" s="4"/>
      <c r="O21" s="4"/>
      <c r="P21" s="4"/>
      <c r="Q21" s="12"/>
    </row>
    <row r="22" spans="1:17" x14ac:dyDescent="0.25">
      <c r="A22" s="31"/>
      <c r="B22" s="32"/>
      <c r="C22" s="32"/>
      <c r="D22" s="11" t="s">
        <v>26</v>
      </c>
      <c r="E22" s="33" t="s">
        <v>27</v>
      </c>
      <c r="F22" s="11" t="s">
        <v>28</v>
      </c>
      <c r="G22" s="11" t="s">
        <v>29</v>
      </c>
      <c r="H22" s="13" t="s">
        <v>30</v>
      </c>
      <c r="I22" s="33" t="s">
        <v>31</v>
      </c>
      <c r="J22" s="33" t="s">
        <v>31</v>
      </c>
      <c r="K22" s="9"/>
      <c r="L22" s="4"/>
      <c r="M22" s="4"/>
      <c r="N22" s="4"/>
      <c r="O22" s="4"/>
      <c r="P22" s="4"/>
      <c r="Q22" s="12"/>
    </row>
    <row r="23" spans="1:17" x14ac:dyDescent="0.25">
      <c r="A23" s="9"/>
      <c r="B23" s="4"/>
      <c r="C23" s="4"/>
      <c r="D23" s="34" t="s">
        <v>32</v>
      </c>
      <c r="E23" s="35" t="str">
        <f>'[1]Advocacy Division'!F4</f>
        <v>N/A</v>
      </c>
      <c r="F23" s="36">
        <f>[1]Input!T29</f>
        <v>5</v>
      </c>
      <c r="G23" s="36">
        <f>IF($I$5&gt;0,VLOOKUP(D23,'[1]Input - Hidden'!$E$29:$R$46,$I$5+2,FALSE),"ERROR")</f>
        <v>5</v>
      </c>
      <c r="H23" s="36">
        <f>[1]Input!T4</f>
        <v>33</v>
      </c>
      <c r="I23" s="37">
        <f>IF(G23&gt;0,H23/G23,0)</f>
        <v>6.6</v>
      </c>
      <c r="J23" s="37">
        <f t="shared" ref="J23:J31" si="1">IF(F23&gt;0,H23/F23,0)</f>
        <v>6.6</v>
      </c>
      <c r="K23" s="9"/>
      <c r="L23" s="4"/>
      <c r="M23" s="4"/>
      <c r="N23" s="4"/>
      <c r="O23" s="4"/>
      <c r="P23" s="4"/>
      <c r="Q23" s="12"/>
    </row>
    <row r="24" spans="1:17" x14ac:dyDescent="0.25">
      <c r="A24" s="9"/>
      <c r="B24" s="4"/>
      <c r="C24" s="4"/>
      <c r="D24" s="34" t="s">
        <v>33</v>
      </c>
      <c r="E24" s="35" t="str">
        <f>'[1]Advocacy Division'!F5</f>
        <v>N/A</v>
      </c>
      <c r="F24" s="36">
        <f>[1]Input!T30</f>
        <v>22</v>
      </c>
      <c r="G24" s="36">
        <f>IF($I$5&gt;0,VLOOKUP(D24,'[1]Input - Hidden'!$E$29:$R$46,$I$5+2,FALSE),"ERROR")</f>
        <v>17</v>
      </c>
      <c r="H24" s="36">
        <f>[1]Input!T5</f>
        <v>9</v>
      </c>
      <c r="I24" s="37">
        <f t="shared" ref="I24:I31" si="2">IF(G24&gt;0,H24/G24,0)</f>
        <v>0.52941176470588236</v>
      </c>
      <c r="J24" s="37">
        <f t="shared" si="1"/>
        <v>0.40909090909090912</v>
      </c>
      <c r="K24" s="9"/>
      <c r="L24" s="4"/>
      <c r="M24" s="4"/>
      <c r="N24" s="4"/>
      <c r="O24" s="4"/>
      <c r="P24" s="4"/>
      <c r="Q24" s="12"/>
    </row>
    <row r="25" spans="1:17" x14ac:dyDescent="0.25">
      <c r="A25" s="9"/>
      <c r="B25" s="4"/>
      <c r="C25" s="4"/>
      <c r="D25" s="34" t="s">
        <v>34</v>
      </c>
      <c r="E25" s="35" t="str">
        <f>'[1]Advocacy Division'!F6</f>
        <v>N/A</v>
      </c>
      <c r="F25" s="36">
        <f>[1]Input!T31</f>
        <v>20</v>
      </c>
      <c r="G25" s="36">
        <f>IF($I$5&gt;0,VLOOKUP(D25,'[1]Input - Hidden'!$E$29:$R$46,$I$5+2,FALSE),"ERROR")</f>
        <v>15</v>
      </c>
      <c r="H25" s="36">
        <f>[1]Input!T6</f>
        <v>21</v>
      </c>
      <c r="I25" s="37">
        <f t="shared" si="2"/>
        <v>1.4</v>
      </c>
      <c r="J25" s="37">
        <f t="shared" si="1"/>
        <v>1.05</v>
      </c>
      <c r="K25" s="9"/>
      <c r="L25" s="4"/>
      <c r="M25" s="4"/>
      <c r="N25" s="4"/>
      <c r="O25" s="4"/>
      <c r="P25" s="4"/>
      <c r="Q25" s="12"/>
    </row>
    <row r="26" spans="1:17" x14ac:dyDescent="0.25">
      <c r="A26" s="35"/>
      <c r="B26" s="4"/>
      <c r="C26" s="4"/>
      <c r="D26" s="34" t="s">
        <v>35</v>
      </c>
      <c r="E26" s="35" t="str">
        <f>'[1]Advocacy Division'!F7</f>
        <v>N/A</v>
      </c>
      <c r="F26" s="36">
        <f>[1]Input!T32</f>
        <v>90</v>
      </c>
      <c r="G26" s="36">
        <f>IF($I$5&gt;0,VLOOKUP(D26,'[1]Input - Hidden'!$E$29:$R$46,$I$5+2,FALSE),"ERROR")</f>
        <v>60</v>
      </c>
      <c r="H26" s="36">
        <f>[1]Input!T7</f>
        <v>85</v>
      </c>
      <c r="I26" s="37">
        <f t="shared" si="2"/>
        <v>1.4166666666666667</v>
      </c>
      <c r="J26" s="37">
        <f t="shared" si="1"/>
        <v>0.94444444444444442</v>
      </c>
      <c r="K26" s="9"/>
      <c r="L26" s="4"/>
      <c r="M26" s="4"/>
      <c r="N26" s="4"/>
      <c r="O26" s="4"/>
      <c r="P26" s="4"/>
      <c r="Q26" s="12"/>
    </row>
    <row r="27" spans="1:17" x14ac:dyDescent="0.25">
      <c r="A27" s="35"/>
      <c r="B27" s="4"/>
      <c r="C27" s="4"/>
      <c r="D27" s="34" t="s">
        <v>36</v>
      </c>
      <c r="E27" s="35" t="str">
        <f>'[1]Advocacy Division'!F8</f>
        <v>N/A</v>
      </c>
      <c r="F27" s="36">
        <f>[1]Input!T33</f>
        <v>50</v>
      </c>
      <c r="G27" s="36">
        <f>IF($I$5&gt;0,VLOOKUP(D27,'[1]Input - Hidden'!$E$29:$R$46,$I$5+2,FALSE),"ERROR")</f>
        <v>44</v>
      </c>
      <c r="H27" s="36">
        <f>[1]Input!T8</f>
        <v>53</v>
      </c>
      <c r="I27" s="37">
        <f t="shared" si="2"/>
        <v>1.2045454545454546</v>
      </c>
      <c r="J27" s="37">
        <f t="shared" si="1"/>
        <v>1.06</v>
      </c>
      <c r="K27" s="9"/>
      <c r="L27" s="4"/>
      <c r="M27" s="4"/>
      <c r="N27" s="4"/>
      <c r="O27" s="4"/>
      <c r="P27" s="4"/>
      <c r="Q27" s="12"/>
    </row>
    <row r="28" spans="1:17" x14ac:dyDescent="0.25">
      <c r="A28" s="35"/>
      <c r="B28" s="4"/>
      <c r="C28" s="4"/>
      <c r="D28" s="34" t="s">
        <v>37</v>
      </c>
      <c r="E28" s="35" t="str">
        <f>'[1]Advocacy Division'!F9</f>
        <v>N/A</v>
      </c>
      <c r="F28" s="36">
        <f>[1]Input!T34</f>
        <v>30</v>
      </c>
      <c r="G28" s="36">
        <f>IF($I$5&gt;0,VLOOKUP(D28,'[1]Input - Hidden'!$E$29:$R$46,$I$5+2,FALSE),"ERROR")</f>
        <v>30</v>
      </c>
      <c r="H28" s="36">
        <f>[1]Input!T9</f>
        <v>48</v>
      </c>
      <c r="I28" s="37">
        <f t="shared" si="2"/>
        <v>1.6</v>
      </c>
      <c r="J28" s="37">
        <f t="shared" si="1"/>
        <v>1.6</v>
      </c>
      <c r="K28" s="9"/>
      <c r="L28" s="4"/>
      <c r="M28" s="4"/>
      <c r="N28" s="4"/>
      <c r="O28" s="4"/>
      <c r="P28" s="4"/>
      <c r="Q28" s="12"/>
    </row>
    <row r="29" spans="1:17" x14ac:dyDescent="0.25">
      <c r="A29" s="35"/>
      <c r="B29" s="4"/>
      <c r="C29" s="4"/>
      <c r="D29" s="38" t="s">
        <v>38</v>
      </c>
      <c r="E29" s="35" t="str">
        <f>'[1]Advocacy Division'!F10</f>
        <v>N/A</v>
      </c>
      <c r="F29" s="36">
        <f>[1]Input!T35</f>
        <v>85</v>
      </c>
      <c r="G29" s="36">
        <f>IF($I$5&gt;0,VLOOKUP(D29,'[1]Input - Hidden'!$E$29:$R$46,$I$5+2,FALSE),"ERROR")</f>
        <v>70</v>
      </c>
      <c r="H29" s="36">
        <f>[1]Input!T10</f>
        <v>22</v>
      </c>
      <c r="I29" s="37">
        <f t="shared" si="2"/>
        <v>0.31428571428571428</v>
      </c>
      <c r="J29" s="37">
        <f t="shared" si="1"/>
        <v>0.25882352941176473</v>
      </c>
      <c r="K29" s="9"/>
      <c r="L29" s="4"/>
      <c r="M29" s="4"/>
      <c r="N29" s="4"/>
      <c r="O29" s="4"/>
      <c r="P29" s="4"/>
      <c r="Q29" s="12"/>
    </row>
    <row r="30" spans="1:17" x14ac:dyDescent="0.25">
      <c r="A30" s="35"/>
      <c r="B30" s="4"/>
      <c r="C30" s="4"/>
      <c r="D30" s="34" t="s">
        <v>39</v>
      </c>
      <c r="E30" s="35" t="str">
        <f>'[1]Advocacy Division'!F11</f>
        <v>N/A</v>
      </c>
      <c r="F30" s="36">
        <f>[1]Input!T36</f>
        <v>160</v>
      </c>
      <c r="G30" s="36">
        <f>IF($I$5&gt;0,VLOOKUP(D30,'[1]Input - Hidden'!$E$29:$R$46,$I$5+2,FALSE),"ERROR")</f>
        <v>115</v>
      </c>
      <c r="H30" s="36">
        <f>[1]Input!T11</f>
        <v>150</v>
      </c>
      <c r="I30" s="37">
        <f t="shared" si="2"/>
        <v>1.3043478260869565</v>
      </c>
      <c r="J30" s="37">
        <f t="shared" si="1"/>
        <v>0.9375</v>
      </c>
      <c r="K30" s="9"/>
      <c r="L30" s="4"/>
      <c r="M30" s="4"/>
      <c r="N30" s="4"/>
      <c r="O30" s="4"/>
      <c r="P30" s="4"/>
      <c r="Q30" s="12"/>
    </row>
    <row r="31" spans="1:17" x14ac:dyDescent="0.25">
      <c r="A31" s="35"/>
      <c r="B31" s="4"/>
      <c r="C31" s="4"/>
      <c r="D31" s="34" t="s">
        <v>40</v>
      </c>
      <c r="E31" s="35" t="str">
        <f>'[1]Advocacy Division'!F12</f>
        <v>N/A</v>
      </c>
      <c r="F31" s="36">
        <f>[1]Input!T37</f>
        <v>86</v>
      </c>
      <c r="G31" s="36">
        <f>IF($I$5&gt;0,VLOOKUP(D31,'[1]Input - Hidden'!$E$29:$R$46,$I$5+2,FALSE),"ERROR")</f>
        <v>56</v>
      </c>
      <c r="H31" s="36">
        <f>[1]Input!T12</f>
        <v>118</v>
      </c>
      <c r="I31" s="37">
        <f t="shared" si="2"/>
        <v>2.1071428571428572</v>
      </c>
      <c r="J31" s="37">
        <f t="shared" si="1"/>
        <v>1.3720930232558139</v>
      </c>
      <c r="K31" s="9"/>
      <c r="L31" s="4"/>
      <c r="M31" s="4"/>
      <c r="N31" s="4"/>
      <c r="O31" s="4"/>
      <c r="P31" s="4"/>
      <c r="Q31" s="12"/>
    </row>
    <row r="32" spans="1:17" x14ac:dyDescent="0.25">
      <c r="A32" s="35"/>
      <c r="B32" s="4"/>
      <c r="C32" s="4"/>
      <c r="D32" s="35" t="s">
        <v>41</v>
      </c>
      <c r="E32" s="35"/>
      <c r="F32" s="36"/>
      <c r="G32" s="36"/>
      <c r="H32" s="36"/>
      <c r="I32" s="37"/>
      <c r="J32" s="37"/>
      <c r="K32" s="9"/>
      <c r="L32" s="4"/>
      <c r="M32" s="4"/>
      <c r="N32" s="4"/>
      <c r="O32" s="4"/>
      <c r="P32" s="4"/>
      <c r="Q32" s="12"/>
    </row>
    <row r="33" spans="1:21" x14ac:dyDescent="0.25">
      <c r="A33" s="35"/>
      <c r="B33" s="4"/>
      <c r="C33" s="4"/>
      <c r="D33" s="35" t="s">
        <v>42</v>
      </c>
      <c r="E33" s="35" t="str">
        <f>'[1]Advocacy Division'!F14</f>
        <v>N/A</v>
      </c>
      <c r="F33" s="36">
        <f>[1]Input!T39</f>
        <v>350</v>
      </c>
      <c r="G33" s="36">
        <f>IF($I$5&gt;0,VLOOKUP(D33,'[1]Input - Hidden'!$E$29:$R$46,$I$5+2,FALSE),"ERROR")</f>
        <v>150</v>
      </c>
      <c r="H33" s="36">
        <f>[1]Input!T14</f>
        <v>506</v>
      </c>
      <c r="I33" s="37">
        <f t="shared" ref="I33:I43" si="3">IF(G33&gt;0,H33/G33,0)</f>
        <v>3.3733333333333335</v>
      </c>
      <c r="J33" s="37">
        <f t="shared" ref="J33:J42" si="4">IF(F33&gt;0,H33/F33,0)</f>
        <v>1.4457142857142857</v>
      </c>
      <c r="K33" s="9"/>
      <c r="L33" s="4"/>
      <c r="M33" s="4"/>
      <c r="N33" s="4"/>
      <c r="O33" s="4"/>
      <c r="P33" s="4"/>
      <c r="Q33" s="12"/>
    </row>
    <row r="34" spans="1:21" x14ac:dyDescent="0.25">
      <c r="A34" s="35"/>
      <c r="B34" s="4"/>
      <c r="C34" s="4"/>
      <c r="D34" s="35" t="s">
        <v>43</v>
      </c>
      <c r="E34" s="35" t="str">
        <f>'[1]Advocacy Division'!F15</f>
        <v>N/A</v>
      </c>
      <c r="F34" s="36">
        <f>[1]Input!T40</f>
        <v>200</v>
      </c>
      <c r="G34" s="36">
        <f>IF($I$5&gt;0,VLOOKUP(D34,'[1]Input - Hidden'!$E$29:$R$46,$I$5+2,FALSE),"ERROR")</f>
        <v>100</v>
      </c>
      <c r="H34" s="36">
        <f>[1]Input!T15</f>
        <v>78</v>
      </c>
      <c r="I34" s="37">
        <f t="shared" si="3"/>
        <v>0.78</v>
      </c>
      <c r="J34" s="37">
        <f t="shared" si="4"/>
        <v>0.39</v>
      </c>
      <c r="K34" s="9"/>
      <c r="L34" s="4"/>
      <c r="M34" s="4"/>
      <c r="N34" s="4"/>
      <c r="O34" s="4"/>
      <c r="P34" s="4"/>
      <c r="Q34" s="12"/>
    </row>
    <row r="35" spans="1:21" x14ac:dyDescent="0.25">
      <c r="A35" s="35"/>
      <c r="B35" s="4"/>
      <c r="C35" s="4"/>
      <c r="D35" s="35" t="s">
        <v>44</v>
      </c>
      <c r="E35" s="35" t="str">
        <f>'[1]Advocacy Division'!F16</f>
        <v>N/A</v>
      </c>
      <c r="F35" s="36">
        <f>[1]Input!T41</f>
        <v>65</v>
      </c>
      <c r="G35" s="36">
        <f>IF($I$5&gt;0,VLOOKUP(D35,'[1]Input - Hidden'!$E$29:$R$46,$I$5+2,FALSE),"ERROR")</f>
        <v>25</v>
      </c>
      <c r="H35" s="36">
        <f>[1]Input!T16</f>
        <v>25</v>
      </c>
      <c r="I35" s="37">
        <f t="shared" si="3"/>
        <v>1</v>
      </c>
      <c r="J35" s="37">
        <f t="shared" si="4"/>
        <v>0.38461538461538464</v>
      </c>
      <c r="K35" s="9"/>
      <c r="L35" s="4"/>
      <c r="M35" s="4"/>
      <c r="N35" s="4"/>
      <c r="O35" s="4"/>
      <c r="P35" s="4"/>
      <c r="Q35" s="12"/>
    </row>
    <row r="36" spans="1:21" x14ac:dyDescent="0.25">
      <c r="A36" s="9"/>
      <c r="B36" s="4"/>
      <c r="C36" s="4"/>
      <c r="D36" s="35" t="s">
        <v>45</v>
      </c>
      <c r="E36" s="35" t="str">
        <f>'[1]Advocacy Division'!F17</f>
        <v>N/A</v>
      </c>
      <c r="F36" s="36">
        <f>[1]Input!T42</f>
        <v>180</v>
      </c>
      <c r="G36" s="36">
        <f>IF($I$5&gt;0,VLOOKUP(D36,'[1]Input - Hidden'!$E$29:$R$46,$I$5+2,FALSE),"ERROR")</f>
        <v>120</v>
      </c>
      <c r="H36" s="36">
        <f>[1]Input!T17</f>
        <v>0</v>
      </c>
      <c r="I36" s="37">
        <f t="shared" si="3"/>
        <v>0</v>
      </c>
      <c r="J36" s="37">
        <f t="shared" si="4"/>
        <v>0</v>
      </c>
      <c r="K36" s="9"/>
      <c r="L36" s="4"/>
      <c r="M36" s="4"/>
      <c r="N36" s="4"/>
      <c r="O36" s="4"/>
      <c r="P36" s="4"/>
      <c r="Q36" s="12"/>
    </row>
    <row r="37" spans="1:21" x14ac:dyDescent="0.25">
      <c r="A37" s="9"/>
      <c r="B37" s="4"/>
      <c r="C37" s="4"/>
      <c r="D37" s="35" t="s">
        <v>46</v>
      </c>
      <c r="E37" s="35" t="str">
        <f>'[1]Advocacy Division'!F18</f>
        <v>N/A</v>
      </c>
      <c r="F37" s="36">
        <f>[1]Input!T43</f>
        <v>23</v>
      </c>
      <c r="G37" s="36">
        <f>IF($I$5&gt;0,VLOOKUP(D37,'[1]Input - Hidden'!$E$29:$R$46,$I$5+2,FALSE),"ERROR")</f>
        <v>20</v>
      </c>
      <c r="H37" s="36">
        <f>[1]Input!T18</f>
        <v>22</v>
      </c>
      <c r="I37" s="37">
        <f t="shared" si="3"/>
        <v>1.1000000000000001</v>
      </c>
      <c r="J37" s="37">
        <f t="shared" si="4"/>
        <v>0.95652173913043481</v>
      </c>
      <c r="K37" s="9"/>
      <c r="L37" s="4"/>
      <c r="M37" s="4"/>
      <c r="N37" s="4"/>
      <c r="O37" s="4"/>
      <c r="P37" s="4"/>
      <c r="Q37" s="12"/>
    </row>
    <row r="38" spans="1:21" x14ac:dyDescent="0.25">
      <c r="A38" s="9"/>
      <c r="B38" s="4"/>
      <c r="C38" s="4"/>
      <c r="D38" s="35" t="s">
        <v>47</v>
      </c>
      <c r="E38" s="35" t="str">
        <f>'[1]Advocacy Division'!F19</f>
        <v>N/A</v>
      </c>
      <c r="F38" s="36">
        <f>[1]Input!T44</f>
        <v>20</v>
      </c>
      <c r="G38" s="36">
        <f>IF($I$5&gt;0,VLOOKUP(D38,'[1]Input - Hidden'!$E$29:$R$46,$I$5+2,FALSE),"ERROR")</f>
        <v>17</v>
      </c>
      <c r="H38" s="36">
        <f>[1]Input!T19</f>
        <v>0</v>
      </c>
      <c r="I38" s="37">
        <f t="shared" si="3"/>
        <v>0</v>
      </c>
      <c r="J38" s="37">
        <f t="shared" si="4"/>
        <v>0</v>
      </c>
      <c r="K38" s="9"/>
      <c r="L38" s="4"/>
      <c r="M38" s="4"/>
      <c r="N38" s="4"/>
      <c r="O38" s="4"/>
      <c r="P38" s="4"/>
      <c r="Q38" s="12"/>
      <c r="U38" s="39"/>
    </row>
    <row r="39" spans="1:21" x14ac:dyDescent="0.25">
      <c r="A39" s="9"/>
      <c r="B39" s="4"/>
      <c r="C39" s="4"/>
      <c r="D39" s="35" t="s">
        <v>48</v>
      </c>
      <c r="E39" s="35" t="str">
        <f>'[1]Advocacy Division'!F20</f>
        <v>N/A</v>
      </c>
      <c r="F39" s="36">
        <f>[1]Input!T45</f>
        <v>122</v>
      </c>
      <c r="G39" s="36">
        <f>IF($I$5&gt;0,VLOOKUP(D39,'[1]Input - Hidden'!$E$29:$R$46,$I$5+2,FALSE),"ERROR")</f>
        <v>4</v>
      </c>
      <c r="H39" s="36">
        <f>[1]Input!T20</f>
        <v>258</v>
      </c>
      <c r="I39" s="37">
        <f t="shared" si="3"/>
        <v>64.5</v>
      </c>
      <c r="J39" s="37">
        <f t="shared" si="4"/>
        <v>2.1147540983606556</v>
      </c>
      <c r="K39" s="9"/>
      <c r="L39" s="4"/>
      <c r="M39" s="4"/>
      <c r="N39" s="4"/>
      <c r="O39" s="4"/>
      <c r="P39" s="4"/>
      <c r="Q39" s="12"/>
    </row>
    <row r="40" spans="1:21" x14ac:dyDescent="0.25">
      <c r="A40" s="9"/>
      <c r="B40" s="4"/>
      <c r="C40" s="4"/>
      <c r="D40" s="35" t="s">
        <v>49</v>
      </c>
      <c r="E40" s="35" t="str">
        <f>'[1]Advocacy Division'!F21</f>
        <v>N/A</v>
      </c>
      <c r="F40" s="36">
        <f>[1]Input!T46</f>
        <v>575</v>
      </c>
      <c r="G40" s="36">
        <f>IF($I$5&gt;0,VLOOKUP(D40,'[1]Input - Hidden'!$E$29:$R$46,$I$5+2,FALSE),"ERROR")</f>
        <v>75</v>
      </c>
      <c r="H40" s="36">
        <f>[1]Input!T21</f>
        <v>1159</v>
      </c>
      <c r="I40" s="37">
        <f t="shared" si="3"/>
        <v>15.453333333333333</v>
      </c>
      <c r="J40" s="37">
        <f t="shared" si="4"/>
        <v>2.0156521739130433</v>
      </c>
      <c r="K40" s="9"/>
      <c r="L40" s="4"/>
      <c r="M40" s="4"/>
      <c r="N40" s="4"/>
      <c r="O40" s="4"/>
      <c r="P40" s="4"/>
      <c r="Q40" s="12"/>
    </row>
    <row r="41" spans="1:21" x14ac:dyDescent="0.25">
      <c r="A41" s="9"/>
      <c r="B41" s="4"/>
      <c r="C41" s="4"/>
      <c r="D41" s="35" t="s">
        <v>50</v>
      </c>
      <c r="E41" s="35" t="str">
        <f>'[1]Advocacy Division'!F22</f>
        <v>N/A</v>
      </c>
      <c r="F41" s="36">
        <f>[1]Input!T47</f>
        <v>12</v>
      </c>
      <c r="G41" s="36">
        <f>IF($I$5&gt;0,VLOOKUP(D41,'[1]Input - Hidden'!$E$29:$R$450,$I$5+2,FALSE),"ERROR")</f>
        <v>2</v>
      </c>
      <c r="H41" s="36">
        <f>[1]Input!T22</f>
        <v>0</v>
      </c>
      <c r="I41" s="37">
        <f t="shared" si="3"/>
        <v>0</v>
      </c>
      <c r="J41" s="37">
        <f t="shared" si="4"/>
        <v>0</v>
      </c>
      <c r="K41" s="9"/>
      <c r="L41" s="4"/>
      <c r="M41" s="4"/>
      <c r="N41" s="4"/>
      <c r="O41" s="4"/>
      <c r="P41" s="4"/>
      <c r="Q41" s="12"/>
    </row>
    <row r="42" spans="1:21" x14ac:dyDescent="0.25">
      <c r="A42" s="9"/>
      <c r="B42" s="4"/>
      <c r="C42" s="4"/>
      <c r="D42" s="35" t="s">
        <v>51</v>
      </c>
      <c r="E42" s="35" t="str">
        <f>'[1]Advocacy Division'!F23</f>
        <v>N/A</v>
      </c>
      <c r="F42" s="36">
        <f>[1]Input!T48</f>
        <v>100</v>
      </c>
      <c r="G42" s="36">
        <f>IF($I$5&gt;0,VLOOKUP(D42,'[1]Input - Hidden'!$E$29:$R$50,$I$5+2,FALSE),"ERROR")</f>
        <v>52</v>
      </c>
      <c r="H42" s="36">
        <f>[1]Input!T23</f>
        <v>10</v>
      </c>
      <c r="I42" s="37">
        <f t="shared" si="3"/>
        <v>0.19230769230769232</v>
      </c>
      <c r="J42" s="37">
        <f t="shared" si="4"/>
        <v>0.1</v>
      </c>
      <c r="K42" s="9"/>
      <c r="L42" s="4"/>
      <c r="M42" s="4"/>
      <c r="N42" s="4"/>
      <c r="O42" s="4"/>
      <c r="P42" s="4"/>
      <c r="Q42" s="12"/>
    </row>
    <row r="43" spans="1:21" x14ac:dyDescent="0.25">
      <c r="A43" s="9"/>
      <c r="B43" s="4"/>
      <c r="C43" s="4"/>
      <c r="D43" s="35" t="s">
        <v>52</v>
      </c>
      <c r="E43" s="35" t="str">
        <f>'[1]Advocacy Division'!F24</f>
        <v>N/A</v>
      </c>
      <c r="F43" s="36">
        <f>[1]Input!T49</f>
        <v>65</v>
      </c>
      <c r="G43" s="36">
        <f>IF($I$5&gt;0,VLOOKUP(D43,'[1]Input - Hidden'!$E$29:$R$50,$I$5+2,FALSE),"ERROR")</f>
        <v>20</v>
      </c>
      <c r="H43" s="36">
        <f>[1]Input!T24</f>
        <v>63</v>
      </c>
      <c r="I43" s="37">
        <f t="shared" si="3"/>
        <v>3.15</v>
      </c>
      <c r="J43" s="37">
        <f>IF(F43&gt;0,H43/F43,0)</f>
        <v>0.96923076923076923</v>
      </c>
      <c r="K43" s="9"/>
      <c r="L43" s="4"/>
      <c r="M43" s="4"/>
      <c r="N43" s="4"/>
      <c r="O43" s="4"/>
      <c r="P43" s="4"/>
      <c r="Q43" s="12"/>
    </row>
    <row r="44" spans="1:21" x14ac:dyDescent="0.25">
      <c r="A44" s="9"/>
      <c r="B44" s="4"/>
      <c r="C44" s="4"/>
      <c r="D44" s="35"/>
      <c r="E44" s="35"/>
      <c r="F44" s="36"/>
      <c r="G44" s="36"/>
      <c r="H44" s="36"/>
      <c r="I44" s="37"/>
      <c r="J44" s="37"/>
      <c r="K44" s="9"/>
      <c r="L44" s="4"/>
      <c r="M44" s="4"/>
      <c r="N44" s="4"/>
      <c r="O44" s="4"/>
      <c r="P44" s="4"/>
      <c r="Q44" s="12"/>
    </row>
    <row r="45" spans="1:21" x14ac:dyDescent="0.25">
      <c r="A45" s="9"/>
      <c r="B45" s="4"/>
      <c r="C45" s="4"/>
      <c r="D45" s="40"/>
      <c r="E45" s="4"/>
      <c r="F45" s="4"/>
      <c r="G45" s="4"/>
      <c r="H45" s="4"/>
      <c r="I45" s="37"/>
      <c r="J45" s="19"/>
      <c r="K45" s="9"/>
      <c r="L45" s="4"/>
      <c r="M45" s="4"/>
      <c r="N45" s="4"/>
      <c r="O45" s="4"/>
      <c r="P45" s="4"/>
      <c r="Q45" s="12"/>
    </row>
    <row r="46" spans="1:21" x14ac:dyDescent="0.25">
      <c r="A46" s="9" t="s">
        <v>53</v>
      </c>
      <c r="B46" s="4"/>
      <c r="C46" s="4"/>
      <c r="D46" s="4"/>
      <c r="E46" s="4"/>
      <c r="F46" s="10"/>
      <c r="G46" s="10"/>
      <c r="H46" s="4"/>
      <c r="I46" s="4"/>
      <c r="J46" s="4"/>
      <c r="K46" s="28"/>
      <c r="L46" s="29"/>
      <c r="M46" s="29"/>
      <c r="N46" s="29"/>
      <c r="O46" s="29"/>
      <c r="P46" s="29"/>
      <c r="Q46" s="30"/>
    </row>
    <row r="47" spans="1:21" x14ac:dyDescent="0.25">
      <c r="A47" s="2" t="s">
        <v>54</v>
      </c>
      <c r="B47" s="3"/>
      <c r="C47" s="7"/>
      <c r="D47" s="7"/>
      <c r="E47" s="7"/>
      <c r="F47" s="7"/>
      <c r="G47" s="7"/>
      <c r="H47" s="7"/>
      <c r="I47" s="7"/>
      <c r="J47" s="5" t="s">
        <v>55</v>
      </c>
      <c r="K47" s="6"/>
      <c r="L47" s="41"/>
      <c r="M47" s="41"/>
      <c r="N47" s="41"/>
      <c r="O47" s="41"/>
      <c r="P47" s="41"/>
      <c r="Q47" s="42"/>
    </row>
    <row r="48" spans="1:21" s="44" customFormat="1" x14ac:dyDescent="0.25">
      <c r="A48" s="21"/>
      <c r="B48" s="10"/>
      <c r="C48" s="10"/>
      <c r="D48" s="43" t="s">
        <v>56</v>
      </c>
      <c r="E48" s="43" t="s">
        <v>57</v>
      </c>
      <c r="F48" s="43" t="s">
        <v>58</v>
      </c>
      <c r="G48" s="43" t="s">
        <v>59</v>
      </c>
      <c r="H48" s="10"/>
      <c r="I48" s="10"/>
      <c r="J48" s="21"/>
      <c r="K48" s="10"/>
      <c r="L48" s="10"/>
      <c r="M48" s="10"/>
      <c r="N48" s="10"/>
      <c r="O48" s="10"/>
      <c r="P48" s="10"/>
      <c r="Q48" s="20"/>
    </row>
    <row r="49" spans="1:19" x14ac:dyDescent="0.25">
      <c r="A49" s="9"/>
      <c r="B49" s="4"/>
      <c r="C49" s="11" t="s">
        <v>60</v>
      </c>
      <c r="D49" s="45">
        <f>'[1]Division Strategic Plan'!S96</f>
        <v>0.1111111111111111</v>
      </c>
      <c r="E49" s="45" t="str">
        <f>'[1]Division Strategic Plan'!S97</f>
        <v>N/A</v>
      </c>
      <c r="F49" s="45" t="str">
        <f>'[1]Division Strategic Plan'!S98</f>
        <v>N/A</v>
      </c>
      <c r="G49" s="45" t="str">
        <f>'[1]Division Strategic Plan'!S99</f>
        <v>N/A</v>
      </c>
      <c r="H49" s="13"/>
      <c r="I49" s="13"/>
      <c r="J49" s="46" t="s">
        <v>61</v>
      </c>
      <c r="K49" s="47">
        <f>[1]Input!G70</f>
        <v>17030.8</v>
      </c>
      <c r="L49" s="11" t="s">
        <v>62</v>
      </c>
      <c r="M49" s="47">
        <f>[1]Input!M70</f>
        <v>28561.21</v>
      </c>
      <c r="N49" s="11"/>
      <c r="O49" s="11" t="s">
        <v>63</v>
      </c>
      <c r="P49" s="47">
        <f>[1]Input!T67</f>
        <v>3028</v>
      </c>
      <c r="Q49" s="20"/>
    </row>
    <row r="50" spans="1:19" x14ac:dyDescent="0.25">
      <c r="A50" s="31"/>
      <c r="B50" s="32"/>
      <c r="C50" s="4"/>
      <c r="D50" s="4"/>
      <c r="E50" s="4"/>
      <c r="F50" s="4"/>
      <c r="G50" s="4"/>
      <c r="H50" s="4"/>
      <c r="I50" s="4"/>
      <c r="J50" s="46" t="s">
        <v>64</v>
      </c>
      <c r="K50" s="47">
        <f>[1]Input!H70</f>
        <v>931.83</v>
      </c>
      <c r="L50" s="11" t="s">
        <v>65</v>
      </c>
      <c r="M50" s="47">
        <f>[1]Input!N70</f>
        <v>17488.23</v>
      </c>
      <c r="N50" s="11"/>
      <c r="O50" s="11" t="s">
        <v>66</v>
      </c>
      <c r="P50" s="47">
        <f>[1]Input!T68</f>
        <v>139340.47</v>
      </c>
      <c r="Q50" s="12"/>
    </row>
    <row r="51" spans="1:19" x14ac:dyDescent="0.25">
      <c r="A51" s="9"/>
      <c r="B51" s="4"/>
      <c r="C51" s="4"/>
      <c r="D51" s="4"/>
      <c r="E51" s="4"/>
      <c r="F51" s="4"/>
      <c r="G51" s="4"/>
      <c r="H51" s="4"/>
      <c r="I51" s="4"/>
      <c r="J51" s="46" t="s">
        <v>67</v>
      </c>
      <c r="K51" s="47">
        <f>[1]Input!I70</f>
        <v>53449.25</v>
      </c>
      <c r="L51" s="11" t="s">
        <v>68</v>
      </c>
      <c r="M51" s="47">
        <f>[1]Input!O70</f>
        <v>22016.99</v>
      </c>
      <c r="N51" s="11"/>
      <c r="O51" s="11" t="s">
        <v>69</v>
      </c>
      <c r="P51" s="47">
        <f>[1]Input!T69</f>
        <v>49946</v>
      </c>
      <c r="Q51" s="12"/>
    </row>
    <row r="52" spans="1:19" x14ac:dyDescent="0.25">
      <c r="A52" s="9"/>
      <c r="B52" s="4"/>
      <c r="C52" s="11" t="s">
        <v>70</v>
      </c>
      <c r="D52" s="45">
        <f>'[1]Division Strategic Plan'!S101</f>
        <v>1</v>
      </c>
      <c r="E52" s="4"/>
      <c r="F52" s="11" t="s">
        <v>71</v>
      </c>
      <c r="G52" s="45">
        <f>'[1]Division Strategic Plan'!S102</f>
        <v>0.72222222222222221</v>
      </c>
      <c r="H52" s="13"/>
      <c r="I52" s="4"/>
      <c r="J52" s="46" t="s">
        <v>72</v>
      </c>
      <c r="K52" s="47">
        <f>[1]Input!J70</f>
        <v>11199.2</v>
      </c>
      <c r="L52" s="11" t="s">
        <v>73</v>
      </c>
      <c r="M52" s="47">
        <f>[1]Input!P70</f>
        <v>0</v>
      </c>
      <c r="N52" s="11"/>
      <c r="O52" s="11" t="s">
        <v>74</v>
      </c>
      <c r="P52" s="47">
        <f>SUM(K49:K54,M49:M54)</f>
        <v>192314.47</v>
      </c>
      <c r="Q52" s="12"/>
    </row>
    <row r="53" spans="1:19" x14ac:dyDescent="0.25">
      <c r="A53" s="9"/>
      <c r="B53" s="4"/>
      <c r="C53" s="4"/>
      <c r="D53" s="4"/>
      <c r="E53" s="4"/>
      <c r="F53" s="4"/>
      <c r="G53" s="4"/>
      <c r="H53" s="13"/>
      <c r="I53" s="4"/>
      <c r="J53" s="46" t="s">
        <v>75</v>
      </c>
      <c r="K53" s="47">
        <f>[1]Input!K70</f>
        <v>19403.599999999999</v>
      </c>
      <c r="L53" s="11" t="s">
        <v>76</v>
      </c>
      <c r="M53" s="47">
        <f>[1]Input!Q70</f>
        <v>0</v>
      </c>
      <c r="N53" s="4"/>
      <c r="O53" s="4"/>
      <c r="P53" s="4"/>
      <c r="Q53" s="12"/>
    </row>
    <row r="54" spans="1:19" x14ac:dyDescent="0.25">
      <c r="A54" s="9"/>
      <c r="B54" s="4"/>
      <c r="C54" s="11" t="s">
        <v>77</v>
      </c>
      <c r="D54" s="45">
        <f>'[1]Division Strategic Plan'!S103</f>
        <v>0.94444444444444442</v>
      </c>
      <c r="E54" s="4"/>
      <c r="F54" s="11" t="s">
        <v>78</v>
      </c>
      <c r="G54" s="45">
        <f>'[1]Division Strategic Plan'!S104</f>
        <v>0.58333333333333337</v>
      </c>
      <c r="H54" s="4"/>
      <c r="I54" s="4"/>
      <c r="J54" s="46" t="s">
        <v>79</v>
      </c>
      <c r="K54" s="47">
        <f>[1]Input!L70</f>
        <v>22233.360000000001</v>
      </c>
      <c r="L54" s="11" t="s">
        <v>80</v>
      </c>
      <c r="M54" s="47">
        <f>[1]Input!R70</f>
        <v>0</v>
      </c>
      <c r="N54" s="4"/>
      <c r="O54" s="4"/>
      <c r="P54" s="4"/>
      <c r="Q54" s="20"/>
    </row>
    <row r="55" spans="1:19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48"/>
      <c r="K55" s="49"/>
      <c r="L55" s="49"/>
      <c r="M55" s="49"/>
      <c r="N55" s="49"/>
      <c r="O55" s="49"/>
      <c r="P55" s="49"/>
      <c r="Q55" s="50"/>
    </row>
    <row r="58" spans="1:19" x14ac:dyDescent="0.25"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x14ac:dyDescent="0.25">
      <c r="H59" s="4"/>
      <c r="I59" s="4"/>
      <c r="J59" s="4"/>
      <c r="K59" s="4"/>
      <c r="L59" s="4"/>
      <c r="M59" s="4"/>
      <c r="N59" s="10"/>
      <c r="O59" s="10"/>
      <c r="P59" s="10"/>
      <c r="Q59" s="4"/>
      <c r="R59" s="4"/>
      <c r="S59" s="4"/>
    </row>
    <row r="60" spans="1:19" x14ac:dyDescent="0.25"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25">
      <c r="H61" s="4"/>
      <c r="I61" s="4"/>
      <c r="J61" s="4"/>
      <c r="K61" s="4"/>
      <c r="L61" s="4"/>
      <c r="M61" s="4"/>
      <c r="N61" s="10"/>
      <c r="O61" s="10"/>
      <c r="P61" s="10"/>
      <c r="Q61" s="4"/>
      <c r="R61" s="4"/>
      <c r="S61" s="4"/>
    </row>
    <row r="62" spans="1:19" x14ac:dyDescent="0.25"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25"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25">
      <c r="R64" s="4"/>
    </row>
  </sheetData>
  <sheetProtection selectLockedCells="1"/>
  <mergeCells count="8">
    <mergeCell ref="A1:Q1"/>
    <mergeCell ref="A2:Q2"/>
    <mergeCell ref="A3:Q3"/>
    <mergeCell ref="A4:Q4"/>
    <mergeCell ref="A5:C5"/>
    <mergeCell ref="D5:H5"/>
    <mergeCell ref="J5:L5"/>
    <mergeCell ref="M5:Q5"/>
  </mergeCells>
  <conditionalFormatting sqref="I23:I32 I44">
    <cfRule type="cellIs" dxfId="3" priority="3" operator="between">
      <formula>0.01</formula>
      <formula>0.85</formula>
    </cfRule>
    <cfRule type="cellIs" dxfId="2" priority="4" operator="greaterThan">
      <formula>1.15</formula>
    </cfRule>
  </conditionalFormatting>
  <conditionalFormatting sqref="I33:I43">
    <cfRule type="cellIs" dxfId="1" priority="1" operator="between">
      <formula>0.01</formula>
      <formula>0.85</formula>
    </cfRule>
    <cfRule type="cellIs" dxfId="0" priority="2" operator="greaterThan">
      <formula>1.15</formula>
    </cfRule>
  </conditionalFormatting>
  <pageMargins left="0.2" right="0.2" top="0.25" bottom="0.25" header="0.1" footer="0.1"/>
  <pageSetup scale="74" orientation="landscape" r:id="rId1"/>
  <ignoredErrors>
    <ignoredError sqref="F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Advocacy Division_PMR</vt:lpstr>
    </vt:vector>
  </TitlesOfParts>
  <Company>United Planning 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Ofori-Addo</dc:creator>
  <cp:lastModifiedBy>Daniel Ofori-Addo</cp:lastModifiedBy>
  <dcterms:created xsi:type="dcterms:W3CDTF">2018-07-17T14:20:41Z</dcterms:created>
  <dcterms:modified xsi:type="dcterms:W3CDTF">2018-07-17T15:05:34Z</dcterms:modified>
</cp:coreProperties>
</file>